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 firstSheet="2" activeTab="4"/>
  </bookViews>
  <sheets>
    <sheet name="汇总" sheetId="2" state="hidden" r:id="rId1"/>
    <sheet name="清单" sheetId="1" state="hidden" r:id="rId2"/>
    <sheet name="1" sheetId="3" r:id="rId3"/>
    <sheet name="2" sheetId="5" r:id="rId4"/>
    <sheet name="3" sheetId="6" r:id="rId5"/>
  </sheets>
  <definedNames>
    <definedName name="_xlnm._FilterDatabase" localSheetId="2" hidden="1">'1'!$A$2:$R$419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<sst xmlns="http://schemas.openxmlformats.org/spreadsheetml/2006/main" count="2716" uniqueCount="1713">
  <si>
    <t>出口厄瓜多尔物资清单</t>
  </si>
  <si>
    <t>序号</t>
  </si>
  <si>
    <t>英文名称</t>
  </si>
  <si>
    <t>中文名称</t>
  </si>
  <si>
    <t>规格型号</t>
  </si>
  <si>
    <t>单位</t>
  </si>
  <si>
    <t>数量</t>
  </si>
  <si>
    <t>净重（吨）</t>
  </si>
  <si>
    <t>毛重（吨）</t>
  </si>
  <si>
    <t>件数</t>
  </si>
  <si>
    <t>长×宽×高（m）</t>
  </si>
  <si>
    <r>
      <rPr>
        <sz val="10"/>
        <rFont val="宋体"/>
        <charset val="134"/>
      </rPr>
      <t>体积（m</t>
    </r>
    <r>
      <rPr>
        <vertAlign val="superscript"/>
        <sz val="10"/>
        <rFont val="宋体"/>
        <charset val="134"/>
      </rPr>
      <t>3</t>
    </r>
    <r>
      <rPr>
        <sz val="10"/>
        <rFont val="宋体"/>
        <charset val="134"/>
      </rPr>
      <t>)</t>
    </r>
  </si>
  <si>
    <t>单价</t>
  </si>
  <si>
    <t>金额</t>
  </si>
  <si>
    <t>钢构件</t>
  </si>
  <si>
    <t>吨</t>
  </si>
  <si>
    <t>见明细清单</t>
  </si>
  <si>
    <t>steel structure type C</t>
  </si>
  <si>
    <t>镀锌C型钢</t>
  </si>
  <si>
    <t>C100*50*15*2mm</t>
  </si>
  <si>
    <r>
      <rPr>
        <sz val="10"/>
        <color theme="1"/>
        <rFont val="宋体"/>
        <charset val="134"/>
        <scheme val="minor"/>
      </rPr>
      <t xml:space="preserve">Color Steel </t>
    </r>
    <r>
      <rPr>
        <sz val="10"/>
        <color theme="1"/>
        <rFont val="宋体"/>
        <charset val="134"/>
        <scheme val="minor"/>
      </rPr>
      <t>plate</t>
    </r>
  </si>
  <si>
    <t>彩钢瓦</t>
  </si>
  <si>
    <t>0.4mm海蓝色</t>
  </si>
  <si>
    <t>1.10*1.4*11</t>
  </si>
  <si>
    <t>栓钉</t>
  </si>
  <si>
    <t>φ16×90</t>
  </si>
  <si>
    <t>支</t>
  </si>
  <si>
    <t>1*1*2</t>
  </si>
  <si>
    <t>自攻钉</t>
  </si>
  <si>
    <t>φ5.5×40，带橡胶防水垫圈</t>
  </si>
  <si>
    <t>拉铆钉</t>
  </si>
  <si>
    <t>φ5×16</t>
  </si>
  <si>
    <t>宿舍及食堂清单图纸</t>
  </si>
  <si>
    <t>盒</t>
  </si>
  <si>
    <t>合计</t>
  </si>
  <si>
    <t>元</t>
  </si>
  <si>
    <t>第 批出口厄瓜多尔物资清单</t>
  </si>
  <si>
    <t>总金额</t>
  </si>
  <si>
    <t>箱号</t>
  </si>
  <si>
    <t>发货状态</t>
  </si>
  <si>
    <t>单重（kg)</t>
  </si>
  <si>
    <t>净重（kg）</t>
  </si>
  <si>
    <t>毛重
（kg）</t>
  </si>
  <si>
    <r>
      <rPr>
        <sz val="10"/>
        <color theme="1"/>
        <rFont val="宋体"/>
        <charset val="134"/>
      </rPr>
      <t>体积（m</t>
    </r>
    <r>
      <rPr>
        <vertAlign val="superscript"/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)</t>
    </r>
  </si>
  <si>
    <t>HS编码</t>
  </si>
  <si>
    <t>3.6m平台梁-1</t>
  </si>
  <si>
    <t>口250*150*4</t>
  </si>
  <si>
    <t>根</t>
  </si>
  <si>
    <t>1.9*0.25*0.15</t>
  </si>
  <si>
    <t>0:品牌类型;1:出口享惠情况;2:织造方法：机制;3:种类：工作服;4:类别：男式;5:成分含量:全棉防静电;6:品牌：无;7:无;8:GTIN;9:CAS;</t>
  </si>
  <si>
    <t>3.6m平台梁-2</t>
  </si>
  <si>
    <t>4.1*0.25*0.15</t>
  </si>
  <si>
    <t>0:品牌类型;1:出口享惠情况;2:织造方法：针织;3:成分含量;100%棉4:品牌：无品牌;5:货号：无;6:GTIN;7:CAS;</t>
  </si>
  <si>
    <t>3.6m平台梁-3</t>
  </si>
  <si>
    <t>口100*100*3</t>
  </si>
  <si>
    <t>3*0.1*0.1</t>
  </si>
  <si>
    <t>0:品牌类型|1:出口享惠情况|2:结构类型：深沟球轴承|3:品牌：哈轴|4:型号:6206|5:GTIN|6:CAS|7:其他</t>
  </si>
  <si>
    <t>3.6m平台梁-4</t>
  </si>
  <si>
    <t>2.9*0.25*0.15</t>
  </si>
  <si>
    <t>3.6m平台梁-5</t>
  </si>
  <si>
    <t>1.95*0.1*0.1</t>
  </si>
  <si>
    <t>3.6m平台梁-6</t>
  </si>
  <si>
    <t>1.55*0.25*0.15</t>
  </si>
  <si>
    <t>3.6m平台梁-7</t>
  </si>
  <si>
    <t>4.25*0.25*0.15</t>
  </si>
  <si>
    <t>3.6m平台梁-8</t>
  </si>
  <si>
    <t>1.8*0.15*0.25</t>
  </si>
  <si>
    <t>3.6m平台梁-9</t>
  </si>
  <si>
    <t>2.2*0.1*0.1</t>
  </si>
  <si>
    <t>3.6m平台梁-10</t>
  </si>
  <si>
    <t>口200*100*3</t>
  </si>
  <si>
    <t>2.15*0.2*0.1</t>
  </si>
  <si>
    <t>3.6m平台梁-11</t>
  </si>
  <si>
    <t>2*0.1*0.1</t>
  </si>
  <si>
    <t>3.6m平台梁-12</t>
  </si>
  <si>
    <t>2.15*0.1*0.1</t>
  </si>
  <si>
    <t>3.6m平台梁-13</t>
  </si>
  <si>
    <t>3.05*0.25*0.15</t>
  </si>
  <si>
    <t>3.6m平台梁-14</t>
  </si>
  <si>
    <t>口125*100*3</t>
  </si>
  <si>
    <t>3.25*0.125*0.1</t>
  </si>
  <si>
    <t>3.6m平台梁-15</t>
  </si>
  <si>
    <t>2.95*0.2*0.1</t>
  </si>
  <si>
    <t>3.6m平台梁-16</t>
  </si>
  <si>
    <t>2.95*0.25*0.15</t>
  </si>
  <si>
    <t>3.6m平台梁-17</t>
  </si>
  <si>
    <t>3.05*0.1*0.1</t>
  </si>
  <si>
    <t>3.6m平台梁-18</t>
  </si>
  <si>
    <t>1.65*0.25*0.15</t>
  </si>
  <si>
    <t>3.6m平台梁-19</t>
  </si>
  <si>
    <t>4.15*0.25*0.15</t>
  </si>
  <si>
    <t>6.66m平台梁-1</t>
  </si>
  <si>
    <t>口200*150*6</t>
  </si>
  <si>
    <t>1.7*0.2*0.15</t>
  </si>
  <si>
    <t>6.66m平台梁-2</t>
  </si>
  <si>
    <t>4.4*0.2*0.15</t>
  </si>
  <si>
    <t>6.66m平台梁-3</t>
  </si>
  <si>
    <t>3*0.2*0.15</t>
  </si>
  <si>
    <t>6.66m平台梁-4</t>
  </si>
  <si>
    <t>8.3*0.2*0.15</t>
  </si>
  <si>
    <t>6*0.2*0.15</t>
  </si>
  <si>
    <t>6.66m平台梁-5</t>
  </si>
  <si>
    <t>4.35*0.2*0.15</t>
  </si>
  <si>
    <t>6.66m平台梁-6</t>
  </si>
  <si>
    <t>3.05*0.2*0.15</t>
  </si>
  <si>
    <t>窗梁-1</t>
  </si>
  <si>
    <t xml:space="preserve">口150*2    </t>
  </si>
  <si>
    <t>2.9*0.15*0.15</t>
  </si>
  <si>
    <t>窗梁-2</t>
  </si>
  <si>
    <t>1.85*0.15*0.15</t>
  </si>
  <si>
    <t>窗梁-3</t>
  </si>
  <si>
    <t>3.05*0.15*0.15</t>
  </si>
  <si>
    <t>钢架-1</t>
  </si>
  <si>
    <t>榀</t>
  </si>
  <si>
    <t>11.3*2.207*0.1</t>
  </si>
  <si>
    <t>0.7*0.2*0.1</t>
  </si>
  <si>
    <t>钢架-2</t>
  </si>
  <si>
    <t>6.864*1.553*0.1</t>
  </si>
  <si>
    <t>钢架-3</t>
  </si>
  <si>
    <t>10.984*2.16*0.1</t>
  </si>
  <si>
    <t>钢架-4</t>
  </si>
  <si>
    <t>8.459*2.21*0.1</t>
  </si>
  <si>
    <t>钢架-5</t>
  </si>
  <si>
    <t>10.166*2.213*0.1</t>
  </si>
  <si>
    <t>钢架-6</t>
  </si>
  <si>
    <t>11.3*2.210*0.1</t>
  </si>
  <si>
    <t>1.4*0.2*0.1</t>
  </si>
  <si>
    <t>钢梯-1</t>
  </si>
  <si>
    <t>副</t>
  </si>
  <si>
    <t>2.617*1.425*0.25</t>
  </si>
  <si>
    <t>钢梯-2</t>
  </si>
  <si>
    <t>3.203*1.425*0.25</t>
  </si>
  <si>
    <t>钢梯-3</t>
  </si>
  <si>
    <t>钢梯-4</t>
  </si>
  <si>
    <t>钢梯-5</t>
  </si>
  <si>
    <t>2.278*1.910*0.25</t>
  </si>
  <si>
    <t>钢梯平台梁-1</t>
  </si>
  <si>
    <t>钢梯平台梁-2</t>
  </si>
  <si>
    <t>钢梯平台梁-3</t>
  </si>
  <si>
    <t>1.5*0.2*0.1</t>
  </si>
  <si>
    <t>钢梯平台梁-4</t>
  </si>
  <si>
    <t>钢梯平台梁-5</t>
  </si>
  <si>
    <t>钢梯平台梁-6</t>
  </si>
  <si>
    <t>1.479*0.2*0.1</t>
  </si>
  <si>
    <t>钢梯平台梁-7</t>
  </si>
  <si>
    <t>3.1*0.25*0.15</t>
  </si>
  <si>
    <t>钢梯平台梁-8</t>
  </si>
  <si>
    <t>1.55*0.2*0.1</t>
  </si>
  <si>
    <t>钢梯平台梁-9</t>
  </si>
  <si>
    <t>3*0.25*0.15</t>
  </si>
  <si>
    <t>钢柱-1</t>
  </si>
  <si>
    <t>1.514*0.35*0.35</t>
  </si>
  <si>
    <t>钢柱-2</t>
  </si>
  <si>
    <t>6.1*0.4*0.4</t>
  </si>
  <si>
    <t>屋面梁-1</t>
  </si>
  <si>
    <t>3.05*0.2*0.1</t>
  </si>
  <si>
    <t>屋面梁-2</t>
  </si>
  <si>
    <t>4.091*0.2*0.1</t>
  </si>
  <si>
    <t>屋面梁-3</t>
  </si>
  <si>
    <t>0.771*0.2*0.1</t>
  </si>
  <si>
    <t>屋面梁-4</t>
  </si>
  <si>
    <t>屋面梁-5</t>
  </si>
  <si>
    <t>4.405*0.2*0.1</t>
  </si>
  <si>
    <t>屋面梁-6</t>
  </si>
  <si>
    <t>6.268*0.2*0.1</t>
  </si>
  <si>
    <t>屋面梁-7</t>
  </si>
  <si>
    <t>6.016*0.2*0.1</t>
  </si>
  <si>
    <t>屋面梁-8</t>
  </si>
  <si>
    <t>屋面梁-9</t>
  </si>
  <si>
    <t>0.895*0.2*0.1</t>
  </si>
  <si>
    <t>屋面梁-10</t>
  </si>
  <si>
    <t>1.631*0.2*0.1</t>
  </si>
  <si>
    <t>屋面梁-11</t>
  </si>
  <si>
    <t>8.745*0.2*0.1</t>
  </si>
  <si>
    <t>屋面梁-12</t>
  </si>
  <si>
    <t>8.3*0.2*0.1</t>
  </si>
  <si>
    <t>6*0.2*0.1</t>
  </si>
  <si>
    <t>屋面梁-13</t>
  </si>
  <si>
    <t>1.59*0.2*0.1</t>
  </si>
  <si>
    <t>屋面梁-14</t>
  </si>
  <si>
    <t>1.763*0.2*0.1</t>
  </si>
  <si>
    <t>屋面梁-15</t>
  </si>
  <si>
    <t>0.583*0.2*0.1</t>
  </si>
  <si>
    <t>屋面梁-16</t>
  </si>
  <si>
    <t>屋面梁-17</t>
  </si>
  <si>
    <t>8.963*0.2*0.1</t>
  </si>
  <si>
    <t>屋面梁-18</t>
  </si>
  <si>
    <t>圆管</t>
  </si>
  <si>
    <t>φ50*3，L=1167</t>
  </si>
  <si>
    <t>1.167*0.05*0.05</t>
  </si>
  <si>
    <t>φ50*3，L=6000</t>
  </si>
  <si>
    <t>6*0.05*0.05</t>
  </si>
  <si>
    <t>φ30*3，L=6000</t>
  </si>
  <si>
    <t>6*0.03*0.03</t>
  </si>
  <si>
    <t>扁铁</t>
  </si>
  <si>
    <t>3*100,L=6000</t>
  </si>
  <si>
    <t>6*0.1*0.003</t>
  </si>
  <si>
    <t>天沟-1</t>
  </si>
  <si>
    <t>件</t>
  </si>
  <si>
    <t>8.8*0.2*0.12</t>
  </si>
  <si>
    <t>天沟-2</t>
  </si>
  <si>
    <t>天沟-3</t>
  </si>
  <si>
    <t>6.1*0.2*0.12</t>
  </si>
  <si>
    <t>  楼层板-1  </t>
  </si>
  <si>
    <t>L=1850</t>
  </si>
  <si>
    <t>1.85*1.025*0.051</t>
  </si>
  <si>
    <t>  楼层板-2  </t>
  </si>
  <si>
    <t>L=2050</t>
  </si>
  <si>
    <t>2.05*1.025*0.051</t>
  </si>
  <si>
    <t>  楼层板-3  </t>
  </si>
  <si>
    <t>L=5350</t>
  </si>
  <si>
    <t>5.35*1.025*0.051</t>
  </si>
  <si>
    <t>  楼层板-4  </t>
  </si>
  <si>
    <t>L=7150</t>
  </si>
  <si>
    <t>7.15*1.025*0.051</t>
  </si>
  <si>
    <t>  楼层板-5  </t>
  </si>
  <si>
    <t>L=6400</t>
  </si>
  <si>
    <t>6.40*1.025*0.051</t>
  </si>
  <si>
    <t>  楼层板-6  </t>
  </si>
  <si>
    <t>L=1875</t>
  </si>
  <si>
    <t>1.87*1.025*0.051</t>
  </si>
  <si>
    <t>1包货物清单</t>
  </si>
  <si>
    <t>长（mm）</t>
  </si>
  <si>
    <t>宽（mm）</t>
  </si>
  <si>
    <t>高（mm）</t>
  </si>
  <si>
    <t>  NLCB-1  </t>
  </si>
  <si>
    <t>  N楼承板-1  </t>
  </si>
  <si>
    <t>YX75-230-690-2.3</t>
  </si>
  <si>
    <t>9.2*0.69*0.2751</t>
  </si>
  <si>
    <t>  NLCB-2  </t>
  </si>
  <si>
    <t>  N楼承板-2  </t>
  </si>
  <si>
    <t>9.25*0.69*0.0773</t>
  </si>
  <si>
    <t>  NLCB-3  </t>
  </si>
  <si>
    <t>  N楼承板-3  </t>
  </si>
  <si>
    <t>6.546*0.69*0.3303</t>
  </si>
  <si>
    <t>  NLCB-4  </t>
  </si>
  <si>
    <t>  N楼承板-4  </t>
  </si>
  <si>
    <t>6.15*0.69*0.2222</t>
  </si>
  <si>
    <t>  NLCB-5  </t>
  </si>
  <si>
    <t>  N楼承板-5  </t>
  </si>
  <si>
    <t>8.721*0.69*0.0796</t>
  </si>
  <si>
    <t>  NLCB-6  </t>
  </si>
  <si>
    <t>  N楼承板-6  </t>
  </si>
  <si>
    <t>6.2*0.69*0.0796</t>
  </si>
  <si>
    <t>  NLCB-7  </t>
  </si>
  <si>
    <t>  N楼承板-7  </t>
  </si>
  <si>
    <t>6.05*0.69*0.1256</t>
  </si>
  <si>
    <t>  NLCB-8  </t>
  </si>
  <si>
    <t>  N楼承板-8  </t>
  </si>
  <si>
    <t>5.9*0.69*0.1187</t>
  </si>
  <si>
    <t>  NLCB-9  </t>
  </si>
  <si>
    <t>  N楼承板-9  </t>
  </si>
  <si>
    <t>3.965*0.69*0.0819</t>
  </si>
  <si>
    <t>  NLCB-10  </t>
  </si>
  <si>
    <t>  N楼承板-10  </t>
  </si>
  <si>
    <t>5.65*0.69*0.2498</t>
  </si>
  <si>
    <t>  NLCB-11  </t>
  </si>
  <si>
    <t>  N楼承板-11  </t>
  </si>
  <si>
    <t>5.5*0.69*0.1233</t>
  </si>
  <si>
    <t>  NLCB-12  </t>
  </si>
  <si>
    <t>  N楼承板-12  </t>
  </si>
  <si>
    <t>7.65*0.69*0.098</t>
  </si>
  <si>
    <t>  NLCB-13  </t>
  </si>
  <si>
    <t>  N楼承板-13  </t>
  </si>
  <si>
    <t>6.55*0.69*0.1279</t>
  </si>
  <si>
    <t>  NLCB-14  </t>
  </si>
  <si>
    <t>  N楼承板-14  </t>
  </si>
  <si>
    <t>7.907*0.69*0.2521</t>
  </si>
  <si>
    <t>  NLCB-15  </t>
  </si>
  <si>
    <t>  N楼承板-15  </t>
  </si>
  <si>
    <t>7.854*0.69*0.0819</t>
  </si>
  <si>
    <t>  NLCB-16  </t>
  </si>
  <si>
    <t>  N楼承板-16  </t>
  </si>
  <si>
    <t>9.479*0.69*0.2015</t>
  </si>
  <si>
    <t>  NLCB-17  </t>
  </si>
  <si>
    <t>  N楼承板-17  </t>
  </si>
  <si>
    <t>1.925*0.69*0.0957</t>
  </si>
  <si>
    <t>  NLCB-18  </t>
  </si>
  <si>
    <t>  N楼承板-18  </t>
  </si>
  <si>
    <t>2.99*0.69*0.1532</t>
  </si>
  <si>
    <t>  NLCB-19  </t>
  </si>
  <si>
    <t>  N楼承板-19  </t>
  </si>
  <si>
    <t>3.598*0.69*0.1532</t>
  </si>
  <si>
    <t>  NLCB-20  </t>
  </si>
  <si>
    <t>  N楼承板-20  </t>
  </si>
  <si>
    <t>1.439*0.69*0.1532</t>
  </si>
  <si>
    <t>  NLCB-21  </t>
  </si>
  <si>
    <t>  N楼承板-21  </t>
  </si>
  <si>
    <t>2.121*0.69*0.0796</t>
  </si>
  <si>
    <t>ZB-1</t>
  </si>
  <si>
    <t>折边-1</t>
  </si>
  <si>
    <t>PL1.5*2500</t>
  </si>
  <si>
    <t>2.5*0.05*0.25</t>
  </si>
  <si>
    <t>ZB-2</t>
  </si>
  <si>
    <t>折边-2</t>
  </si>
  <si>
    <t>2.5*0.1*0.175</t>
  </si>
  <si>
    <t>ZB-3</t>
  </si>
  <si>
    <t>折边-3</t>
  </si>
  <si>
    <t>2.5*0.05*0.175</t>
  </si>
  <si>
    <t>ZB-4</t>
  </si>
  <si>
    <t>折边-4</t>
  </si>
  <si>
    <t>2.5*0.15*0.175</t>
  </si>
  <si>
    <t>4.5mGGS-1</t>
  </si>
  <si>
    <t>4.5m钢格栅-1</t>
  </si>
  <si>
    <t>G403/40/100</t>
  </si>
  <si>
    <t>1677</t>
  </si>
  <si>
    <t>1.677*3.12*0.04</t>
  </si>
  <si>
    <t>4.5mGGS-2</t>
  </si>
  <si>
    <t>4.5m钢格栅-2</t>
  </si>
  <si>
    <t>1400</t>
  </si>
  <si>
    <t>1.4*1.35*0.04</t>
  </si>
  <si>
    <t>4.5mGGS-3</t>
  </si>
  <si>
    <t>4.5m钢格栅-3</t>
  </si>
  <si>
    <t>1810</t>
  </si>
  <si>
    <t>1.81*1.43*0.04</t>
  </si>
  <si>
    <t>4.5mGGS-4</t>
  </si>
  <si>
    <t>4.5m钢格栅-4</t>
  </si>
  <si>
    <t>2480</t>
  </si>
  <si>
    <t>2.48*1.43*0.04</t>
  </si>
  <si>
    <t>4.5mGGS-5</t>
  </si>
  <si>
    <t>4.5m钢格栅-5</t>
  </si>
  <si>
    <t>1440</t>
  </si>
  <si>
    <t>1.44*1.43*0.04</t>
  </si>
  <si>
    <t>4.5mGGS-6</t>
  </si>
  <si>
    <t>4.5m钢格栅-6</t>
  </si>
  <si>
    <t>1.43*1.4*0.04</t>
  </si>
  <si>
    <t>4.5mGGS-7</t>
  </si>
  <si>
    <t>4.5m钢格栅-7</t>
  </si>
  <si>
    <t>1.81*3.1*0.04</t>
  </si>
  <si>
    <t>4.5mGGS-8</t>
  </si>
  <si>
    <t>4.5m钢格栅-8</t>
  </si>
  <si>
    <t>2.48*3.1*0.04</t>
  </si>
  <si>
    <t>4.5mGGS-9</t>
  </si>
  <si>
    <t>4.5m钢格栅-9</t>
  </si>
  <si>
    <t>1.44*3.1*0.04</t>
  </si>
  <si>
    <t>4.5mGGS-10</t>
  </si>
  <si>
    <t>4.5m钢格栅-10</t>
  </si>
  <si>
    <t>1.4*3.1*0.04</t>
  </si>
  <si>
    <t>4.5mGGS-11</t>
  </si>
  <si>
    <t>4.5m钢格栅-11</t>
  </si>
  <si>
    <t>1.81*1.35*0.04</t>
  </si>
  <si>
    <t>4.5mGGS-12</t>
  </si>
  <si>
    <t>4.5m钢格栅-12</t>
  </si>
  <si>
    <t>2.48*1.35*0.04</t>
  </si>
  <si>
    <t>4.5mGGS-13</t>
  </si>
  <si>
    <t>4.5m钢格栅-13</t>
  </si>
  <si>
    <t>1.44*1.35*0.04</t>
  </si>
  <si>
    <t>4.5mGGS-14</t>
  </si>
  <si>
    <t>4.5m钢格栅-14</t>
  </si>
  <si>
    <t>1.81*2*0.04</t>
  </si>
  <si>
    <t>4.5mGGS-15</t>
  </si>
  <si>
    <t>4.5m钢格栅-15</t>
  </si>
  <si>
    <t>2.48*2*0.04</t>
  </si>
  <si>
    <t>4.5mGGS-16</t>
  </si>
  <si>
    <t>4.5m钢格栅-16</t>
  </si>
  <si>
    <t>1.44*2*0.04</t>
  </si>
  <si>
    <t>4.5mGGS-17</t>
  </si>
  <si>
    <t>4.5m钢格栅-17</t>
  </si>
  <si>
    <t>1.4*2*0.04</t>
  </si>
  <si>
    <t>4.5mGGS-18</t>
  </si>
  <si>
    <t>4.5m钢格栅-18</t>
  </si>
  <si>
    <t>1.81*2.1*0.04</t>
  </si>
  <si>
    <t>4.5mGGS-19</t>
  </si>
  <si>
    <t>4.5m钢格栅-19</t>
  </si>
  <si>
    <t>2.48*2.1*0.04</t>
  </si>
  <si>
    <t>4.5mGGS-20</t>
  </si>
  <si>
    <t>4.5m钢格栅-20</t>
  </si>
  <si>
    <t>1.44*2.1*0.04</t>
  </si>
  <si>
    <t>4.5mGGS-21</t>
  </si>
  <si>
    <t>4.5m钢格栅-21</t>
  </si>
  <si>
    <t>1.4*2.1*0.04</t>
  </si>
  <si>
    <t>4.5mGGS-22</t>
  </si>
  <si>
    <t>4.5m钢格栅-22</t>
  </si>
  <si>
    <t>1.81*2.625*0.04</t>
  </si>
  <si>
    <t>4.5mGGS-23-1</t>
  </si>
  <si>
    <t>4.5m钢格栅-23-1</t>
  </si>
  <si>
    <t>2.625*2.48*0.04</t>
  </si>
  <si>
    <t>4.5mGGS-23-2</t>
  </si>
  <si>
    <t>4.5m钢格栅-23-2</t>
  </si>
  <si>
    <t>2.48*2.625*0.04</t>
  </si>
  <si>
    <t>4.5mGGS-24-1</t>
  </si>
  <si>
    <t>4.5m钢格栅-24-1</t>
  </si>
  <si>
    <t>2.625*1.44*0.04</t>
  </si>
  <si>
    <t>4.5mGGS-24-2</t>
  </si>
  <si>
    <t>4.5m钢格栅-24-2</t>
  </si>
  <si>
    <t>1.44*2.625*0.04</t>
  </si>
  <si>
    <t>4.5mGGS-25</t>
  </si>
  <si>
    <t>4.5m钢格栅-25</t>
  </si>
  <si>
    <t>1.4*2.625*0.04</t>
  </si>
  <si>
    <t>4.5mGGS-26</t>
  </si>
  <si>
    <t>4.5m钢格栅-26</t>
  </si>
  <si>
    <t>1.81*3*0.04</t>
  </si>
  <si>
    <t>4.5mGGS-27</t>
  </si>
  <si>
    <t>4.5m钢格栅-27</t>
  </si>
  <si>
    <t>2.48*3*0.04</t>
  </si>
  <si>
    <t>4.5mGGS-28</t>
  </si>
  <si>
    <t>4.5m钢格栅-28</t>
  </si>
  <si>
    <t>1.44*3*0.04</t>
  </si>
  <si>
    <t>4.5mGGS-29</t>
  </si>
  <si>
    <t>4.5m钢格栅-29</t>
  </si>
  <si>
    <t>1.54*2.34*0.04</t>
  </si>
  <si>
    <t>4.5mGGS-30</t>
  </si>
  <si>
    <t>4.5m钢格栅-30</t>
  </si>
  <si>
    <t>2340</t>
  </si>
  <si>
    <t>1.5*2.34*0.04</t>
  </si>
  <si>
    <t>4.5mGGS-31</t>
  </si>
  <si>
    <t>4.5m钢格栅-31</t>
  </si>
  <si>
    <t>1*2.34*0.04</t>
  </si>
  <si>
    <t>4.5mGGS-32</t>
  </si>
  <si>
    <t>4.5m钢格栅-32</t>
  </si>
  <si>
    <t>1380</t>
  </si>
  <si>
    <t>1.38*3.1*0.04</t>
  </si>
  <si>
    <t>4.5mGGS-33</t>
  </si>
  <si>
    <t>4.5m钢格栅-33</t>
  </si>
  <si>
    <t>1730</t>
  </si>
  <si>
    <t>1.73*3.1*0.04</t>
  </si>
  <si>
    <t>4.5mGGS-34</t>
  </si>
  <si>
    <t>4.5m钢格栅-34</t>
  </si>
  <si>
    <t>1.613*2.34*0.04</t>
  </si>
  <si>
    <t>4.5mGGS-35</t>
  </si>
  <si>
    <t>4.5m钢格栅-35</t>
  </si>
  <si>
    <t>1.73*3*0.04</t>
  </si>
  <si>
    <t>4.5mGGS-36</t>
  </si>
  <si>
    <t>4.5m钢格栅-36</t>
  </si>
  <si>
    <t>1.95*0.92*0.04</t>
  </si>
  <si>
    <t>4.5mGGS-37</t>
  </si>
  <si>
    <t>4.5m钢格栅-37</t>
  </si>
  <si>
    <t>1.95*2.48*0.04</t>
  </si>
  <si>
    <t>4.5mGGS-38</t>
  </si>
  <si>
    <t>4.5m钢格栅-38</t>
  </si>
  <si>
    <t>1.95*1.44*0.04</t>
  </si>
  <si>
    <t>4.5mGGS-39</t>
  </si>
  <si>
    <t>4.5m钢格栅-39</t>
  </si>
  <si>
    <t>920</t>
  </si>
  <si>
    <t>2.625*0.92*0.04</t>
  </si>
  <si>
    <t>4.5mGGS-40</t>
  </si>
  <si>
    <t>4.5m钢格栅-40</t>
  </si>
  <si>
    <t>1.4*0.462*0.04</t>
  </si>
  <si>
    <t>4.5mGGS-41</t>
  </si>
  <si>
    <t>4.5m钢格栅-41</t>
  </si>
  <si>
    <t>1.4*3.12*0.04</t>
  </si>
  <si>
    <t>4.5mGGS-42</t>
  </si>
  <si>
    <t>4.5m钢格栅-42</t>
  </si>
  <si>
    <t>2392</t>
  </si>
  <si>
    <t>2.392*3.12*0.04</t>
  </si>
  <si>
    <t>4.5mGGS-43</t>
  </si>
  <si>
    <t>4.5m钢格栅-43</t>
  </si>
  <si>
    <t>1617</t>
  </si>
  <si>
    <t>1.617*3.12*0.04</t>
  </si>
  <si>
    <t>4.5mGGS-44</t>
  </si>
  <si>
    <t>4.5m钢格栅-44</t>
  </si>
  <si>
    <t>535</t>
  </si>
  <si>
    <t>1.4*0.535*0.04</t>
  </si>
  <si>
    <t>4.5mGGS-45</t>
  </si>
  <si>
    <t>4.5m钢格栅-45</t>
  </si>
  <si>
    <t>1.4*3*0.04</t>
  </si>
  <si>
    <t>4.5mGGS-46</t>
  </si>
  <si>
    <t>4.5m钢格栅-46</t>
  </si>
  <si>
    <t>1.38*1.7*0.04</t>
  </si>
  <si>
    <t>4.5mGGS-47</t>
  </si>
  <si>
    <t>4.5m钢格栅-47</t>
  </si>
  <si>
    <t>1.73*1.7*0.04</t>
  </si>
  <si>
    <t>4.5mGGS-48</t>
  </si>
  <si>
    <t>4.5m钢格栅-48</t>
  </si>
  <si>
    <t>2.48*1.7*0.04</t>
  </si>
  <si>
    <t>4.5mGGS-49</t>
  </si>
  <si>
    <t>4.5m钢格栅-49</t>
  </si>
  <si>
    <t>1.44*1.7*0.04</t>
  </si>
  <si>
    <t>4.5mGGS-50</t>
  </si>
  <si>
    <t>4.5m钢格栅-50</t>
  </si>
  <si>
    <t>1.38*3*0.04</t>
  </si>
  <si>
    <t>4.5mGGS-51</t>
  </si>
  <si>
    <t>4.5m钢格栅-51</t>
  </si>
  <si>
    <t>2950</t>
  </si>
  <si>
    <t>2.18*2.95*0.04</t>
  </si>
  <si>
    <t>4.5mGGS-52</t>
  </si>
  <si>
    <t>4.5m钢格栅-52</t>
  </si>
  <si>
    <t>1.38*2*0.04</t>
  </si>
  <si>
    <t>4.5mGGS-53</t>
  </si>
  <si>
    <t>4.5m钢格栅-53</t>
  </si>
  <si>
    <t>1.73*2*0.04</t>
  </si>
  <si>
    <t>8.5mGGS-1</t>
  </si>
  <si>
    <t>8.5m钢格栅-1</t>
  </si>
  <si>
    <t>1.39*2.85*0.04</t>
  </si>
  <si>
    <t>8.5mGGS-2</t>
  </si>
  <si>
    <t>8.5m钢格栅-2</t>
  </si>
  <si>
    <t>2020</t>
  </si>
  <si>
    <t>2.02*2.02*0.04</t>
  </si>
  <si>
    <t>8.5mGGS-3</t>
  </si>
  <si>
    <t>8.5m钢格栅-3</t>
  </si>
  <si>
    <t>2.02*2.195*0.04</t>
  </si>
  <si>
    <t>8.5mGGS-4</t>
  </si>
  <si>
    <t>8.5m钢格栅-4</t>
  </si>
  <si>
    <t>650</t>
  </si>
  <si>
    <t>0.65*2.483*0.04</t>
  </si>
  <si>
    <t>8.5mGGS-5</t>
  </si>
  <si>
    <t>8.5m钢格栅-5</t>
  </si>
  <si>
    <t>0.65*2.161*0.04</t>
  </si>
  <si>
    <t>8.5mGGS-6</t>
  </si>
  <si>
    <t>8.5m钢格栅-6</t>
  </si>
  <si>
    <t>1520</t>
  </si>
  <si>
    <t>1.52*2.29*0.04</t>
  </si>
  <si>
    <t>8.5mGGS-7</t>
  </si>
  <si>
    <t>8.5m钢格栅-7</t>
  </si>
  <si>
    <t>1.52*2*0.04</t>
  </si>
  <si>
    <t>8.5mGGS-8</t>
  </si>
  <si>
    <t>8.5m钢格栅-8</t>
  </si>
  <si>
    <t>0.968*1.12*0.04</t>
  </si>
  <si>
    <t>8.5mGGS-9</t>
  </si>
  <si>
    <t>8.5m钢格栅-9</t>
  </si>
  <si>
    <t>1170</t>
  </si>
  <si>
    <t>1.17*2.02*0.04</t>
  </si>
  <si>
    <t>8.5mGGS-10</t>
  </si>
  <si>
    <t>8.5m钢格栅-10</t>
  </si>
  <si>
    <t>1.17*1.938*0.04</t>
  </si>
  <si>
    <t>8.5mGGS-11</t>
  </si>
  <si>
    <t>8.5m钢格栅-11</t>
  </si>
  <si>
    <t>0.65*2.283*0.04</t>
  </si>
  <si>
    <t>8.5mGGS-12</t>
  </si>
  <si>
    <t>8.5m钢格栅-12</t>
  </si>
  <si>
    <t>2.45*1.58*0.04</t>
  </si>
  <si>
    <t>8.5mGGS-13</t>
  </si>
  <si>
    <t>8.5m钢格栅-13</t>
  </si>
  <si>
    <t>2160</t>
  </si>
  <si>
    <t>2.673*2.16*0.04</t>
  </si>
  <si>
    <t>8.5mGGS-14</t>
  </si>
  <si>
    <t>8.5m钢格栅-14</t>
  </si>
  <si>
    <t>2.1*1.58*0.04</t>
  </si>
  <si>
    <t>8.5mGGS-15</t>
  </si>
  <si>
    <t>8.5m钢格栅-15</t>
  </si>
  <si>
    <t>2.1*2.16*0.04</t>
  </si>
  <si>
    <t>8.5mGGS-16</t>
  </si>
  <si>
    <t>8.5m钢格栅-16</t>
  </si>
  <si>
    <t>2.673*1.58*0.04</t>
  </si>
  <si>
    <t>8.5mGGS-17</t>
  </si>
  <si>
    <t>8.5m钢格栅-17</t>
  </si>
  <si>
    <t>2450</t>
  </si>
  <si>
    <t>2.45*0.973*0.04</t>
  </si>
  <si>
    <t>8.5mGGS-18</t>
  </si>
  <si>
    <t>8.5m钢格栅-18</t>
  </si>
  <si>
    <t>2.45*2.75*0.04</t>
  </si>
  <si>
    <t>8.5mGGS-19</t>
  </si>
  <si>
    <t>8.5m钢格栅-19</t>
  </si>
  <si>
    <t>940</t>
  </si>
  <si>
    <t>0.94*0.973*0.04</t>
  </si>
  <si>
    <t>8.5mGGS-20</t>
  </si>
  <si>
    <t>8.5m钢格栅-20</t>
  </si>
  <si>
    <t>0.94*2.75*0.04</t>
  </si>
  <si>
    <t>9.5mGGS-1</t>
  </si>
  <si>
    <t>9.5m钢格栅-1</t>
  </si>
  <si>
    <t>1750</t>
  </si>
  <si>
    <t>2.7*1.75*0.04</t>
  </si>
  <si>
    <t>9.5mGGS-2</t>
  </si>
  <si>
    <t>9.5m钢格栅-2</t>
  </si>
  <si>
    <t>9.5mGGS-3</t>
  </si>
  <si>
    <t>9.5m钢格栅-3</t>
  </si>
  <si>
    <t>9.5mGGS-4</t>
  </si>
  <si>
    <t>9.5m钢格栅-4</t>
  </si>
  <si>
    <t>9.5mGGS-5</t>
  </si>
  <si>
    <t>9.5m钢格栅-5</t>
  </si>
  <si>
    <t>9.5mGGS-6</t>
  </si>
  <si>
    <t>9.5m钢格栅-6</t>
  </si>
  <si>
    <t>1.85*1.7*0.04</t>
  </si>
  <si>
    <t>9.5mGGS-7</t>
  </si>
  <si>
    <t>9.5m钢格栅-7</t>
  </si>
  <si>
    <t>1.85*1.345*0.04</t>
  </si>
  <si>
    <t>9.5mGGS-8</t>
  </si>
  <si>
    <t>9.5m钢格栅-8</t>
  </si>
  <si>
    <t>1.8*1.7*0.04</t>
  </si>
  <si>
    <t>9.5mGGS-9</t>
  </si>
  <si>
    <t>9.5m钢格栅-9</t>
  </si>
  <si>
    <t>1345</t>
  </si>
  <si>
    <t>1.8*1.345*0.04</t>
  </si>
  <si>
    <t>9.5mGGS-10</t>
  </si>
  <si>
    <t>9.5m钢格栅-10</t>
  </si>
  <si>
    <t>1.75*3.24*0.04</t>
  </si>
  <si>
    <t>9.5mGGS-11</t>
  </si>
  <si>
    <t>9.5m钢格栅-11</t>
  </si>
  <si>
    <t>1800</t>
  </si>
  <si>
    <t>1.8*3.24*0.04</t>
  </si>
  <si>
    <t>9.5mGGS-12</t>
  </si>
  <si>
    <t>9.5m钢格栅-12</t>
  </si>
  <si>
    <t>1840</t>
  </si>
  <si>
    <t>1.84*3.24*0.04</t>
  </si>
  <si>
    <t>9.5mGGS-13</t>
  </si>
  <si>
    <t>9.5m钢格栅-13</t>
  </si>
  <si>
    <t>1300</t>
  </si>
  <si>
    <t>1.3*3.345*0.04</t>
  </si>
  <si>
    <t>9.5mGGS-14</t>
  </si>
  <si>
    <t>9.5m钢格栅-14</t>
  </si>
  <si>
    <t>3.345*1.09*0.04</t>
  </si>
  <si>
    <t>9.5mGGS-15</t>
  </si>
  <si>
    <t>9.5m钢格栅-15</t>
  </si>
  <si>
    <t>1090</t>
  </si>
  <si>
    <t>2.7*1.09*0.04</t>
  </si>
  <si>
    <t>9.5mGGS-16</t>
  </si>
  <si>
    <t>9.5m钢格栅-16</t>
  </si>
  <si>
    <t>3.345*1.4*0.04</t>
  </si>
  <si>
    <t>9.5mGGS-17</t>
  </si>
  <si>
    <t>9.5m钢格栅-17</t>
  </si>
  <si>
    <t>2.7*1.4*0.04</t>
  </si>
  <si>
    <t>9.5mGGS-18</t>
  </si>
  <si>
    <t>9.5m钢格栅-18</t>
  </si>
  <si>
    <t>3.243*1.84*0.04</t>
  </si>
  <si>
    <t>9.5mGGS-19</t>
  </si>
  <si>
    <t>9.5m钢格栅-19</t>
  </si>
  <si>
    <t>3.243*1.75*0.04</t>
  </si>
  <si>
    <t>9.5mGGS-20</t>
  </si>
  <si>
    <t>9.5m钢格栅-20</t>
  </si>
  <si>
    <t>2.7*1.84*0.04</t>
  </si>
  <si>
    <t>9.5mGGS-21</t>
  </si>
  <si>
    <t>9.5m钢格栅-21</t>
  </si>
  <si>
    <t>1.84*3.15*0.04</t>
  </si>
  <si>
    <t>9.5mGGS-22</t>
  </si>
  <si>
    <t>9.5m钢格栅-22</t>
  </si>
  <si>
    <t>1.75*3.15*0.04</t>
  </si>
  <si>
    <t>9.5mGGS-23</t>
  </si>
  <si>
    <t>9.5m钢格栅-23</t>
  </si>
  <si>
    <t>1.3*3.15*0.04</t>
  </si>
  <si>
    <t>9.5mGGS-24</t>
  </si>
  <si>
    <t>9.5m钢格栅-24</t>
  </si>
  <si>
    <t>1.84*1.843*0.04</t>
  </si>
  <si>
    <t>9.5mGGS-25</t>
  </si>
  <si>
    <t>9.5m钢格栅-25</t>
  </si>
  <si>
    <t>1.75*1.843*0.04</t>
  </si>
  <si>
    <t>9.5mGGS-26</t>
  </si>
  <si>
    <t>9.5m钢格栅-26</t>
  </si>
  <si>
    <t>1.4*1.843*0.04</t>
  </si>
  <si>
    <t>9.5mGGS-27</t>
  </si>
  <si>
    <t>9.5m钢格栅-27</t>
  </si>
  <si>
    <t>1.84*2.5*0.04</t>
  </si>
  <si>
    <t>9.5mGGS-28</t>
  </si>
  <si>
    <t>9.5m钢格栅-28</t>
  </si>
  <si>
    <t>1.75*2.5*0.04</t>
  </si>
  <si>
    <t>9.5mGGS-29</t>
  </si>
  <si>
    <t>9.5m钢格栅-29</t>
  </si>
  <si>
    <t>1.4*2.5*0.04</t>
  </si>
  <si>
    <t>9.5mGGS-30</t>
  </si>
  <si>
    <t>9.5m钢格栅-30</t>
  </si>
  <si>
    <t>1980</t>
  </si>
  <si>
    <t>1.98*2.995*0.04</t>
  </si>
  <si>
    <t>9.5mGGS-31</t>
  </si>
  <si>
    <t>9.5m钢格栅-31</t>
  </si>
  <si>
    <t>3.233*1.94*0.04</t>
  </si>
  <si>
    <t>9.5mGGS-32</t>
  </si>
  <si>
    <t>9.5m钢格栅-32</t>
  </si>
  <si>
    <t>2.872*1.94*0.04</t>
  </si>
  <si>
    <t>9.5mGGS-33</t>
  </si>
  <si>
    <t>9.5m钢格栅-33</t>
  </si>
  <si>
    <t>3.233*1.5*0.04</t>
  </si>
  <si>
    <t>9.5mGGS-34</t>
  </si>
  <si>
    <t>9.5m钢格栅-34</t>
  </si>
  <si>
    <t>2.872*1.5*0.04</t>
  </si>
  <si>
    <t>9.5mGGS-35</t>
  </si>
  <si>
    <t>9.5m钢格栅-35</t>
  </si>
  <si>
    <t>2.923*1.5*0.04</t>
  </si>
  <si>
    <t>9.5mGGS-36</t>
  </si>
  <si>
    <t>9.5m钢格栅-36</t>
  </si>
  <si>
    <t>1600</t>
  </si>
  <si>
    <t>2.923*1.6*0.04</t>
  </si>
  <si>
    <t>9.5mGGS-37</t>
  </si>
  <si>
    <t>9.5m钢格栅-37</t>
  </si>
  <si>
    <t>2.872*1.6*0.04</t>
  </si>
  <si>
    <t>9.5mGGS-38</t>
  </si>
  <si>
    <t>9.5m钢格栅-38</t>
  </si>
  <si>
    <t>2.923*1.65*0.04</t>
  </si>
  <si>
    <t>9.5mGGS-39</t>
  </si>
  <si>
    <t>9.5m钢格栅-39</t>
  </si>
  <si>
    <t>2.923*1.345*0.04</t>
  </si>
  <si>
    <t>9.5mGGS-40</t>
  </si>
  <si>
    <t>9.5m钢格栅-40</t>
  </si>
  <si>
    <t>2.857*1.65*0.04</t>
  </si>
  <si>
    <t>9.5mGGS-41</t>
  </si>
  <si>
    <t>9.5m钢格栅-41</t>
  </si>
  <si>
    <t>2.857*1.345*0.04</t>
  </si>
  <si>
    <t>9.5mGGS-42</t>
  </si>
  <si>
    <t>9.5m钢格栅-42</t>
  </si>
  <si>
    <t>1490</t>
  </si>
  <si>
    <t>1.49*2.5*0.04</t>
  </si>
  <si>
    <t>9.5mGGS-43</t>
  </si>
  <si>
    <t>9.5m钢格栅-43</t>
  </si>
  <si>
    <t>1.44*2.175*0.04</t>
  </si>
  <si>
    <t>9.5mGGS-44</t>
  </si>
  <si>
    <t>9.5m钢格栅-44</t>
  </si>
  <si>
    <t>1.4*2.175*0.04</t>
  </si>
  <si>
    <t>9.5mGGS-45</t>
  </si>
  <si>
    <t>9.5m钢格栅-45</t>
  </si>
  <si>
    <t>1.49*2.175*0.04</t>
  </si>
  <si>
    <t>9.5mGGS-46</t>
  </si>
  <si>
    <t>9.5m钢格栅-46</t>
  </si>
  <si>
    <t>1350</t>
  </si>
  <si>
    <t>1.35*3.15*0.04</t>
  </si>
  <si>
    <t>9.5mGGS-47</t>
  </si>
  <si>
    <t>9.5m钢格栅-47</t>
  </si>
  <si>
    <t>1.4*3.15*0.04</t>
  </si>
  <si>
    <t>9.5mGGS-48</t>
  </si>
  <si>
    <t>9.5m钢格栅-48</t>
  </si>
  <si>
    <t>1.49*3.15*0.04</t>
  </si>
  <si>
    <t>9.5mGGS-49</t>
  </si>
  <si>
    <t>9.5m钢格栅-49</t>
  </si>
  <si>
    <t>3.458*1.35*0.04</t>
  </si>
  <si>
    <t>9.5mGGS-50</t>
  </si>
  <si>
    <t>9.5m钢格栅-50</t>
  </si>
  <si>
    <t>1.914*1.35*0.04</t>
  </si>
  <si>
    <t>9.5mGGS-51</t>
  </si>
  <si>
    <t>9.5m钢格栅-51</t>
  </si>
  <si>
    <t>2.278*1.35*0.04</t>
  </si>
  <si>
    <t>9.5mGGS-52</t>
  </si>
  <si>
    <t>9.5m钢格栅-52</t>
  </si>
  <si>
    <t>1.914*1.4*0.04</t>
  </si>
  <si>
    <t>9.5mGGS-53</t>
  </si>
  <si>
    <t>9.5m钢格栅-53</t>
  </si>
  <si>
    <t>1.914*1.49*0.04</t>
  </si>
  <si>
    <t>9.5mGGS-54</t>
  </si>
  <si>
    <t>9.5m钢格栅-54</t>
  </si>
  <si>
    <t>2.278*1.4*0.04</t>
  </si>
  <si>
    <t>9.5mGGS-55</t>
  </si>
  <si>
    <t>9.5m钢格栅-55</t>
  </si>
  <si>
    <t>2.278*1.49*0.04</t>
  </si>
  <si>
    <t>9.5mGGS-56</t>
  </si>
  <si>
    <t>9.5m钢格栅-56</t>
  </si>
  <si>
    <t>3.4*1.84*0.04</t>
  </si>
  <si>
    <t>9.5mGGS-57</t>
  </si>
  <si>
    <t>9.5m钢格栅-57</t>
  </si>
  <si>
    <t>3.4*1.8*0.04</t>
  </si>
  <si>
    <t>9.5mGGS-58</t>
  </si>
  <si>
    <t>9.5m钢格栅-58</t>
  </si>
  <si>
    <t>2.7*1.8*0.04</t>
  </si>
  <si>
    <t>9.5mGGS-59</t>
  </si>
  <si>
    <t>9.5m钢格栅-59</t>
  </si>
  <si>
    <t>3.25*1.35*0.04</t>
  </si>
  <si>
    <t>9.5mGGS-60</t>
  </si>
  <si>
    <t>9.5m钢格栅-60</t>
  </si>
  <si>
    <t>3.25*1.4*0.04</t>
  </si>
  <si>
    <t>9.5mGGS-61</t>
  </si>
  <si>
    <t>9.5m钢格栅-61</t>
  </si>
  <si>
    <t>3.25*1.49*0.04</t>
  </si>
  <si>
    <t>9.5mGGS-62</t>
  </si>
  <si>
    <t>9.5m钢格栅-62</t>
  </si>
  <si>
    <t>2.7*1.35*0.04</t>
  </si>
  <si>
    <t>9.5mGGS-63</t>
  </si>
  <si>
    <t>9.5m钢格栅-63</t>
  </si>
  <si>
    <t>2.7*1.49*0.04</t>
  </si>
  <si>
    <t>9.5mGGS-64</t>
  </si>
  <si>
    <t>9.5m钢格栅-64</t>
  </si>
  <si>
    <t>3.368*1.35*0.04</t>
  </si>
  <si>
    <t>9.5mGGS-65</t>
  </si>
  <si>
    <t>9.5m钢格栅-65</t>
  </si>
  <si>
    <t>3.368*1.4*0.04</t>
  </si>
  <si>
    <t>9.5mGGS-66</t>
  </si>
  <si>
    <t>9.5m钢格栅-66</t>
  </si>
  <si>
    <t>3.368*1.49*0.04</t>
  </si>
  <si>
    <t>9.5mGGS-67</t>
  </si>
  <si>
    <t>9.5m钢格栅-67</t>
  </si>
  <si>
    <t>1.49*2.1*0.04</t>
  </si>
  <si>
    <t>9.5mGGS-68</t>
  </si>
  <si>
    <t>9.5m钢格栅-68</t>
  </si>
  <si>
    <t>1.49*2*0.04</t>
  </si>
  <si>
    <t>9.5mGGS-69</t>
  </si>
  <si>
    <t>9.5m钢格栅-69</t>
  </si>
  <si>
    <t>1.44*2.5*0.04</t>
  </si>
  <si>
    <t>9.5mGGS-70</t>
  </si>
  <si>
    <t>9.5m钢格栅-70</t>
  </si>
  <si>
    <t>2.06*1.63*0.04</t>
  </si>
  <si>
    <t>9.5mGGS-71</t>
  </si>
  <si>
    <t>9.5m钢格栅-71</t>
  </si>
  <si>
    <t>2.132*1.63*0.04</t>
  </si>
  <si>
    <t>9.5mGGS-72</t>
  </si>
  <si>
    <t>9.5m钢格栅-72</t>
  </si>
  <si>
    <t>3.458*1.63*0.04</t>
  </si>
  <si>
    <t>9.5mGGS-73</t>
  </si>
  <si>
    <t>9.5m钢格栅-73</t>
  </si>
  <si>
    <t>2.06*0.8*0.04</t>
  </si>
  <si>
    <t>9.5mGGS-74</t>
  </si>
  <si>
    <t>9.5m钢格栅-74</t>
  </si>
  <si>
    <t>2.132*0.8*0.04</t>
  </si>
  <si>
    <t>9.5mGGS-75</t>
  </si>
  <si>
    <t>9.5m钢格栅-75</t>
  </si>
  <si>
    <t>3.458*0.8*0.04</t>
  </si>
  <si>
    <t>9.5mGGS-76</t>
  </si>
  <si>
    <t>9.5m钢格栅-76</t>
  </si>
  <si>
    <t>2.06*1.35*0.04</t>
  </si>
  <si>
    <t>9.5mGGS-77</t>
  </si>
  <si>
    <t>9.5m钢格栅-77</t>
  </si>
  <si>
    <t>2.132*1.35*0.04</t>
  </si>
  <si>
    <t>9.5mGGS-78</t>
  </si>
  <si>
    <t>9.5m钢格栅-78</t>
  </si>
  <si>
    <t>2.06*2.025*0.04</t>
  </si>
  <si>
    <t>9.5mGGS-79</t>
  </si>
  <si>
    <t>9.5m钢格栅-79</t>
  </si>
  <si>
    <t>2.132*2.025*0.04</t>
  </si>
  <si>
    <t>9.5mGGS-80</t>
  </si>
  <si>
    <t>9.5m钢格栅-80</t>
  </si>
  <si>
    <t>3.458*2.025*0.04</t>
  </si>
  <si>
    <t>9.5mGGS-81</t>
  </si>
  <si>
    <t>9.5m钢格栅-81</t>
  </si>
  <si>
    <t>1.593*1.4*0.04</t>
  </si>
  <si>
    <t>9.5mGGS-82</t>
  </si>
  <si>
    <t>9.5m钢格栅-82</t>
  </si>
  <si>
    <t>3.458*1.4*0.04</t>
  </si>
  <si>
    <t>9.5mGGS-83</t>
  </si>
  <si>
    <t>9.5m钢格栅-83</t>
  </si>
  <si>
    <t>1.593*1.35*0.04</t>
  </si>
  <si>
    <t>9.5mGGS-84</t>
  </si>
  <si>
    <t>9.5m钢格栅-84</t>
  </si>
  <si>
    <t>1.593*1.625*0.04</t>
  </si>
  <si>
    <t>9.5mGGS-85</t>
  </si>
  <si>
    <t>9.5m钢格栅-85</t>
  </si>
  <si>
    <t>3.458*1.625*0.04</t>
  </si>
  <si>
    <t>9.5mGGS-86</t>
  </si>
  <si>
    <t>9.5m钢格栅-86</t>
  </si>
  <si>
    <t>1.84*3.005*0.04</t>
  </si>
  <si>
    <t>9.5mGGS-87</t>
  </si>
  <si>
    <t>9.5m钢格栅-87</t>
  </si>
  <si>
    <t>1.75*3.005*0.04</t>
  </si>
  <si>
    <t>9.5mGGS-88</t>
  </si>
  <si>
    <t>9.5m钢格栅-88</t>
  </si>
  <si>
    <t>1.4*3.005*0.04</t>
  </si>
  <si>
    <t>9.5mGGS-89</t>
  </si>
  <si>
    <t>9.5m钢格栅-89</t>
  </si>
  <si>
    <t>1630</t>
  </si>
  <si>
    <t>1.63*2.244*0.04</t>
  </si>
  <si>
    <t>9.5mGGS-90</t>
  </si>
  <si>
    <t>9.5m钢格栅-90</t>
  </si>
  <si>
    <t>3.03*1.7*0.04</t>
  </si>
  <si>
    <t>9.5mGGS-91</t>
  </si>
  <si>
    <t>9.5m钢格栅-91</t>
  </si>
  <si>
    <t>3.03*1.37*0.04</t>
  </si>
  <si>
    <t>9.5mGGS-92</t>
  </si>
  <si>
    <t>9.5m钢格栅-92</t>
  </si>
  <si>
    <t>1.8*1.37*0.04</t>
  </si>
  <si>
    <t>9.5mGGS-93</t>
  </si>
  <si>
    <t>9.5m钢格栅-93</t>
  </si>
  <si>
    <t>1.85*1.37*0.04</t>
  </si>
  <si>
    <t>9.5mGGS-94</t>
  </si>
  <si>
    <t>9.5m钢格栅-94</t>
  </si>
  <si>
    <t>2.45*1.7*0.04</t>
  </si>
  <si>
    <t>9.5mGGS-95</t>
  </si>
  <si>
    <t>9.5m钢格栅-95</t>
  </si>
  <si>
    <t>2.45*1.37*0.04</t>
  </si>
  <si>
    <t>9.5mGGS-96</t>
  </si>
  <si>
    <t>9.5m钢格栅-96</t>
  </si>
  <si>
    <t>2.5*1.76*0.04</t>
  </si>
  <si>
    <t>9.5mGGS-97</t>
  </si>
  <si>
    <t>9.5m钢格栅-97</t>
  </si>
  <si>
    <t>2.5*1.345*0.04</t>
  </si>
  <si>
    <t>9.5mGGS-98</t>
  </si>
  <si>
    <t>9.5m钢格栅-98</t>
  </si>
  <si>
    <t>2*1.76*0.04</t>
  </si>
  <si>
    <t>9.5mGGS-99</t>
  </si>
  <si>
    <t>9.5m钢格栅-99</t>
  </si>
  <si>
    <t>2*1.345*0.04</t>
  </si>
  <si>
    <t>9.5mGGS-100</t>
  </si>
  <si>
    <t>9.5m钢格栅-100</t>
  </si>
  <si>
    <t>1.55*1.76*0.04</t>
  </si>
  <si>
    <t>9.5mGGS-101</t>
  </si>
  <si>
    <t>9.5m钢格栅-101</t>
  </si>
  <si>
    <t>1.55*1.345*0.04</t>
  </si>
  <si>
    <t>9.5mGGS-102</t>
  </si>
  <si>
    <t>9.5m钢格栅-102</t>
  </si>
  <si>
    <t>2.365*1.76*0.04</t>
  </si>
  <si>
    <t>9.5mGGS-103</t>
  </si>
  <si>
    <t>9.5m钢格栅-103</t>
  </si>
  <si>
    <t>2.365*1.345*0.04</t>
  </si>
  <si>
    <t>9.5mGGS-104</t>
  </si>
  <si>
    <t>9.5m钢格栅-104</t>
  </si>
  <si>
    <t>3.4*1.75*0.04</t>
  </si>
  <si>
    <t>9.5mGGS-105</t>
  </si>
  <si>
    <t>9.5m钢格栅-105</t>
  </si>
  <si>
    <t>1650</t>
  </si>
  <si>
    <t>1.65*3.24*0.04</t>
  </si>
  <si>
    <t>9.5mGGS-106</t>
  </si>
  <si>
    <t>9.5m钢格栅-106</t>
  </si>
  <si>
    <t>2.06*1.25*0.04</t>
  </si>
  <si>
    <t>9.5mGGS-107</t>
  </si>
  <si>
    <t>9.5m钢格栅-107</t>
  </si>
  <si>
    <t>2.132*1.25*0.04</t>
  </si>
  <si>
    <t>9.5mGGS-108</t>
  </si>
  <si>
    <t>9.5m钢格栅-108</t>
  </si>
  <si>
    <t>3.458*1.25*0.04</t>
  </si>
  <si>
    <t>9.5mGGS-109</t>
  </si>
  <si>
    <t>9.5m钢格栅-109</t>
  </si>
  <si>
    <t>2.132*2.125*0.04</t>
  </si>
  <si>
    <t>9.5mGGS-110</t>
  </si>
  <si>
    <t>9.5m钢格栅-110</t>
  </si>
  <si>
    <t>3.458*2.125*0.04</t>
  </si>
  <si>
    <t>9.5mGGS-111</t>
  </si>
  <si>
    <t>9.5m钢格栅-111</t>
  </si>
  <si>
    <t>1.914*1.3*0.04</t>
  </si>
  <si>
    <t>9.5mGGS-112</t>
  </si>
  <si>
    <t>9.5m钢格栅-112</t>
  </si>
  <si>
    <t>2.278*1.3*0.04</t>
  </si>
  <si>
    <t>9.5mGGS-113</t>
  </si>
  <si>
    <t>9.5m钢格栅-113</t>
  </si>
  <si>
    <t>3.458*1.3*0.04</t>
  </si>
  <si>
    <t>9.5mGGS-114</t>
  </si>
  <si>
    <t>9.5m钢格栅-114</t>
  </si>
  <si>
    <t>2.4*1.7*0.04</t>
  </si>
  <si>
    <t>9.5mGGS-115</t>
  </si>
  <si>
    <t>9.5m钢格栅-115</t>
  </si>
  <si>
    <t>2.4*1.345*0.04</t>
  </si>
  <si>
    <t>12.2mGGS-1</t>
  </si>
  <si>
    <t>12.2m钢格栅-1</t>
  </si>
  <si>
    <t>1500</t>
  </si>
  <si>
    <t>1.754*1.5*0.04</t>
  </si>
  <si>
    <t>12.2mGGS-2</t>
  </si>
  <si>
    <t>12.2m钢格栅-2</t>
  </si>
  <si>
    <t>1.864*1.5*0.04</t>
  </si>
  <si>
    <t>12.2mGGS-3</t>
  </si>
  <si>
    <t>12.2m钢格栅-3</t>
  </si>
  <si>
    <t>1530</t>
  </si>
  <si>
    <t>2.2*1.53*0.04</t>
  </si>
  <si>
    <t>12.2mGGS-4</t>
  </si>
  <si>
    <t>12.2m钢格栅-4</t>
  </si>
  <si>
    <t>3.8*1.53*0.04</t>
  </si>
  <si>
    <t>12.2mGGS-5</t>
  </si>
  <si>
    <t>12.2m钢格栅-5</t>
  </si>
  <si>
    <t>2225</t>
  </si>
  <si>
    <t>2.225*1.573*0.04</t>
  </si>
  <si>
    <t>12.2mGGS-6</t>
  </si>
  <si>
    <t>12.2m钢格栅-6</t>
  </si>
  <si>
    <t>2000</t>
  </si>
  <si>
    <t>1.454*2*0.04</t>
  </si>
  <si>
    <t>12.2mGGS-7</t>
  </si>
  <si>
    <t>12.2m钢格栅-7</t>
  </si>
  <si>
    <t>1.454*1.5*0.04</t>
  </si>
  <si>
    <t>12.2mGGS-8</t>
  </si>
  <si>
    <t>12.2m钢格栅-8</t>
  </si>
  <si>
    <t>1.564*1.5*0.04</t>
  </si>
  <si>
    <t>12.2mGGS-9</t>
  </si>
  <si>
    <t>12.2m钢格栅-9</t>
  </si>
  <si>
    <t>0.73*2.836*0.04</t>
  </si>
  <si>
    <t>12.2mGGS-10</t>
  </si>
  <si>
    <t>12.2m钢格栅-10</t>
  </si>
  <si>
    <t>0.73*1.25*0.04</t>
  </si>
  <si>
    <t>12.2mGGS-11</t>
  </si>
  <si>
    <t>12.2m钢格栅-11</t>
  </si>
  <si>
    <t>1.7*1.5*0.04</t>
  </si>
  <si>
    <t>12.2mGGS-12</t>
  </si>
  <si>
    <t>12.2m钢格栅-12</t>
  </si>
  <si>
    <t>2.064*1.5*0.04</t>
  </si>
  <si>
    <t>12.2mGGS-13</t>
  </si>
  <si>
    <t>12.2m钢格栅-13</t>
  </si>
  <si>
    <t>2.225*1.648*0.04</t>
  </si>
  <si>
    <t>12.2mGGS-14</t>
  </si>
  <si>
    <t>12.2m钢格栅-14</t>
  </si>
  <si>
    <t>1.754*2*0.04</t>
  </si>
  <si>
    <t>12.54mGGS-1</t>
  </si>
  <si>
    <t>12.54m钢格栅-1</t>
  </si>
  <si>
    <t>1.75*1.12*0.04</t>
  </si>
  <si>
    <t>14.5mGGS-1</t>
  </si>
  <si>
    <t>14.5m钢格栅-1</t>
  </si>
  <si>
    <t>2.45*1.5*0.04</t>
  </si>
  <si>
    <t>14.5mGGS-2</t>
  </si>
  <si>
    <t>14.5m钢格栅-2</t>
  </si>
  <si>
    <t>14.5mGGS-3</t>
  </si>
  <si>
    <t>14.5m钢格栅-3</t>
  </si>
  <si>
    <t>1.05*1.7*0.04</t>
  </si>
  <si>
    <t>14.5mGGS-4</t>
  </si>
  <si>
    <t>14.5m钢格栅-4</t>
  </si>
  <si>
    <t>2*1.7*0.04</t>
  </si>
  <si>
    <t>14.5mGGS-5</t>
  </si>
  <si>
    <t>14.5m钢格栅-5</t>
  </si>
  <si>
    <t>1.055*1.55*0.04</t>
  </si>
  <si>
    <t>14.5mGGS-6</t>
  </si>
  <si>
    <t>14.5m钢格栅-6</t>
  </si>
  <si>
    <t>1050</t>
  </si>
  <si>
    <t>1.05*1.55*0.04</t>
  </si>
  <si>
    <t>14.5mGGS-7</t>
  </si>
  <si>
    <t>14.5m钢格栅-7</t>
  </si>
  <si>
    <t>1.55*1.5*0.04</t>
  </si>
  <si>
    <t>14.5mGGS-8</t>
  </si>
  <si>
    <t>14.5m钢格栅-8</t>
  </si>
  <si>
    <t>2*1.55*0.04</t>
  </si>
  <si>
    <t>14.5mGGS-9</t>
  </si>
  <si>
    <t>14.5m钢格栅-9</t>
  </si>
  <si>
    <t>1.055*1.6*0.04</t>
  </si>
  <si>
    <t>14.5mGGS-10</t>
  </si>
  <si>
    <t>14.5m钢格栅-10</t>
  </si>
  <si>
    <t>1.05*1.6*0.04</t>
  </si>
  <si>
    <t>14.5mGGS-11</t>
  </si>
  <si>
    <t>14.5m钢格栅-11</t>
  </si>
  <si>
    <t>1.6*1.5*0.04</t>
  </si>
  <si>
    <t>14.5mGGS-12</t>
  </si>
  <si>
    <t>14.5m钢格栅-12</t>
  </si>
  <si>
    <t>2*1.6*0.04</t>
  </si>
  <si>
    <t>14.5mGGS-13</t>
  </si>
  <si>
    <t>14.5m钢格栅-13</t>
  </si>
  <si>
    <t>1.055*1.5*0.04</t>
  </si>
  <si>
    <t>14.5mGGS-14</t>
  </si>
  <si>
    <t>14.5m钢格栅-14</t>
  </si>
  <si>
    <t>1.05*1.5*0.04</t>
  </si>
  <si>
    <t>14.5mGGS-15</t>
  </si>
  <si>
    <t>14.5m钢格栅-15</t>
  </si>
  <si>
    <t>1.5*1.5*0.04</t>
  </si>
  <si>
    <t>14.5mGGS-16</t>
  </si>
  <si>
    <t>14.5m钢格栅-16</t>
  </si>
  <si>
    <t>2*1.5*0.04</t>
  </si>
  <si>
    <t>14.5mGGS-17</t>
  </si>
  <si>
    <t>14.5m钢格栅-17</t>
  </si>
  <si>
    <t>2250</t>
  </si>
  <si>
    <t>2.25*1.6*0.04</t>
  </si>
  <si>
    <t>14.5mGGS-18</t>
  </si>
  <si>
    <t>14.5m钢格栅-18</t>
  </si>
  <si>
    <t>2.25*1.53*0.04</t>
  </si>
  <si>
    <t>14.5mGGS-19</t>
  </si>
  <si>
    <t>14.5m钢格栅-19</t>
  </si>
  <si>
    <t>2.25*1.58*0.04</t>
  </si>
  <si>
    <t>14.5mGGS-20</t>
  </si>
  <si>
    <t>14.5m钢格栅-20</t>
  </si>
  <si>
    <t>2.25*1.65*0.04</t>
  </si>
  <si>
    <t>14.5mGGS-21</t>
  </si>
  <si>
    <t>14.5m钢格栅-21</t>
  </si>
  <si>
    <t>1340</t>
  </si>
  <si>
    <t>2.7*1.34*0.04</t>
  </si>
  <si>
    <t>14.5mGGS-22</t>
  </si>
  <si>
    <t>14.5m钢格栅-22</t>
  </si>
  <si>
    <t>1700</t>
  </si>
  <si>
    <t>2.7*1.7*0.04</t>
  </si>
  <si>
    <t>14.5mGGS-23</t>
  </si>
  <si>
    <t>14.5m钢格栅-23</t>
  </si>
  <si>
    <t>14.5mGGS-24</t>
  </si>
  <si>
    <t>14.5m钢格栅-24</t>
  </si>
  <si>
    <t>2.25*1.49*0.04</t>
  </si>
  <si>
    <t>14.5mGGS-25</t>
  </si>
  <si>
    <t>14.5m钢格栅-25</t>
  </si>
  <si>
    <t>2.25*1.69*0.04</t>
  </si>
  <si>
    <t>14.5mGGS-26</t>
  </si>
  <si>
    <t>14.5m钢格栅-26</t>
  </si>
  <si>
    <t>2.62*2.7*0.04</t>
  </si>
  <si>
    <t>14.5mGGS-27</t>
  </si>
  <si>
    <t>14.5m钢格栅-27</t>
  </si>
  <si>
    <t>1.95*1.7*0.04</t>
  </si>
  <si>
    <t>14.5mGGS-28</t>
  </si>
  <si>
    <t>14.5m钢格栅-28</t>
  </si>
  <si>
    <t>1.9*1.7*0.04</t>
  </si>
  <si>
    <t>14.5mGGS-29</t>
  </si>
  <si>
    <t>14.5m钢格栅-29</t>
  </si>
  <si>
    <t>2*1.95*0.04</t>
  </si>
  <si>
    <t>14.5mGGS-30</t>
  </si>
  <si>
    <t>14.5m钢格栅-30</t>
  </si>
  <si>
    <t>2*1.9*0.04</t>
  </si>
  <si>
    <t>14.5mGGS-31</t>
  </si>
  <si>
    <t>14.5m钢格栅-31</t>
  </si>
  <si>
    <t>1.055*1.7*0.04</t>
  </si>
  <si>
    <t>14.5mGGS-32</t>
  </si>
  <si>
    <t>14.5m钢格栅-32</t>
  </si>
  <si>
    <t>1.055*1.35*0.04</t>
  </si>
  <si>
    <t>14.5mGGS-33</t>
  </si>
  <si>
    <t>14.5m钢格栅-33</t>
  </si>
  <si>
    <t>1.05*1.35*0.04</t>
  </si>
  <si>
    <t>14.5mGGS-34</t>
  </si>
  <si>
    <t>14.5m钢格栅-34</t>
  </si>
  <si>
    <t>1.35*1.5*0.04</t>
  </si>
  <si>
    <t>14.5mGGS-35</t>
  </si>
  <si>
    <t>14.5m钢格栅-35</t>
  </si>
  <si>
    <t>2*1.35*0.04</t>
  </si>
  <si>
    <t>14.5mGGS-36</t>
  </si>
  <si>
    <t>14.5m钢格栅-36</t>
  </si>
  <si>
    <t>1055</t>
  </si>
  <si>
    <t>1.055*1.95*0.04</t>
  </si>
  <si>
    <t>14.5mGGS-37</t>
  </si>
  <si>
    <t>14.5m钢格栅-37</t>
  </si>
  <si>
    <t>1.95*1.5*0.04</t>
  </si>
  <si>
    <t>14.5mGGS-38</t>
  </si>
  <si>
    <t>14.5m钢格栅-38</t>
  </si>
  <si>
    <t>1.05*1.95*0.04</t>
  </si>
  <si>
    <t>14.5mGGS-39</t>
  </si>
  <si>
    <t>14.5m钢格栅-39</t>
  </si>
  <si>
    <t>1100</t>
  </si>
  <si>
    <t>1*1.1*0.04</t>
  </si>
  <si>
    <t>14.5mGGS-40</t>
  </si>
  <si>
    <t>14.5m钢格栅-40</t>
  </si>
  <si>
    <t>2.45*1.65*0.04</t>
  </si>
  <si>
    <t>14.5mGGS-41</t>
  </si>
  <si>
    <t>14.5m钢格栅-41</t>
  </si>
  <si>
    <t>1550</t>
  </si>
  <si>
    <t>1.95*1.55*0.04</t>
  </si>
  <si>
    <t>14.5mGGS-42</t>
  </si>
  <si>
    <t>14.5m钢格栅-42</t>
  </si>
  <si>
    <t>1.95*1.6*0.04</t>
  </si>
  <si>
    <t>14.5mGGS-43</t>
  </si>
  <si>
    <t>14.5m钢格栅-43</t>
  </si>
  <si>
    <t>1.95*1.35*0.04</t>
  </si>
  <si>
    <t>14.5mGGS-44</t>
  </si>
  <si>
    <t>14.5m钢格栅-44</t>
  </si>
  <si>
    <t>1.95*1.3*0.04</t>
  </si>
  <si>
    <t>14.5mGGS-45</t>
  </si>
  <si>
    <t>14.5m钢格栅-45</t>
  </si>
  <si>
    <t>1.95*1.4*0.04</t>
  </si>
  <si>
    <t>14.5mGGS-46</t>
  </si>
  <si>
    <t>14.5m钢格栅-46</t>
  </si>
  <si>
    <t>1.7*1.35*0.04</t>
  </si>
  <si>
    <t>14.5mGGS-47</t>
  </si>
  <si>
    <t>14.5m钢格栅-47</t>
  </si>
  <si>
    <t>1.7*1.3*0.04</t>
  </si>
  <si>
    <t>14.5mGGS-48</t>
  </si>
  <si>
    <t>14.5m钢格栅-48</t>
  </si>
  <si>
    <t>1.7*1.4*0.04</t>
  </si>
  <si>
    <t>14.5mGGS-49</t>
  </si>
  <si>
    <t>14.5m钢格栅-49</t>
  </si>
  <si>
    <t>1.7*1.55*0.04</t>
  </si>
  <si>
    <t>14.5mGGS-50</t>
  </si>
  <si>
    <t>14.5m钢格栅-50</t>
  </si>
  <si>
    <t>1.7*1.6*0.04</t>
  </si>
  <si>
    <t>14.5mGGS-51-1</t>
  </si>
  <si>
    <t>14.5m钢格栅-51-1</t>
  </si>
  <si>
    <t>1.6*1.55*0.04</t>
  </si>
  <si>
    <t>14.5mGGS-51-2</t>
  </si>
  <si>
    <t>14.5m钢格栅-51-2</t>
  </si>
  <si>
    <t>1.55*1.6*0.04</t>
  </si>
  <si>
    <t>14.5mGGS-52</t>
  </si>
  <si>
    <t>14.5m钢格栅-52</t>
  </si>
  <si>
    <t>1.6*1.6*0.04</t>
  </si>
  <si>
    <t>14.5mGGS-53</t>
  </si>
  <si>
    <t>14.5m钢格栅-53</t>
  </si>
  <si>
    <t>1.6*1.35*0.04</t>
  </si>
  <si>
    <t>14.5mGGS-54</t>
  </si>
  <si>
    <t>14.5m钢格栅-54</t>
  </si>
  <si>
    <t>1.6*1.3*0.04</t>
  </si>
  <si>
    <t>14.5mGGS-55</t>
  </si>
  <si>
    <t>14.5m钢格栅-55</t>
  </si>
  <si>
    <t>1.6*1.4*0.04</t>
  </si>
  <si>
    <t>14.5mGGS-56</t>
  </si>
  <si>
    <t>14.5m钢格栅-56</t>
  </si>
  <si>
    <t>3.5*1.5*0.04</t>
  </si>
  <si>
    <t>14.5mGGS-57</t>
  </si>
  <si>
    <t>14.5m钢格栅-57</t>
  </si>
  <si>
    <t>3.5*1.55*0.04</t>
  </si>
  <si>
    <t>14.5mGGS-58</t>
  </si>
  <si>
    <t>14.5m钢格栅-58</t>
  </si>
  <si>
    <t>3.5*1.6*0.04</t>
  </si>
  <si>
    <t>14.5mGGS-59</t>
  </si>
  <si>
    <t>14.5m钢格栅-59</t>
  </si>
  <si>
    <t>3.5*1.35*0.04</t>
  </si>
  <si>
    <t>14.5mGGS-60</t>
  </si>
  <si>
    <t>14.5m钢格栅-60</t>
  </si>
  <si>
    <t>3.5*1.3*0.04</t>
  </si>
  <si>
    <t>14.5mGGS-61</t>
  </si>
  <si>
    <t>14.5m钢格栅-61</t>
  </si>
  <si>
    <t>3.5*1.4*0.04</t>
  </si>
  <si>
    <t>14.5mGGS-62</t>
  </si>
  <si>
    <t>14.5m钢格栅-62</t>
  </si>
  <si>
    <t>2.25*1.5*0.04</t>
  </si>
  <si>
    <t>14.5mGGS-63</t>
  </si>
  <si>
    <t>14.5m钢格栅-63</t>
  </si>
  <si>
    <t>2.25*1.55*0.04</t>
  </si>
  <si>
    <t>14.5mGGS-64</t>
  </si>
  <si>
    <t>14.5m钢格栅-64</t>
  </si>
  <si>
    <t>2.25*1.45*0.04</t>
  </si>
  <si>
    <t>14.5mGGS-65-1</t>
  </si>
  <si>
    <t>14.5m钢格栅-65-1</t>
  </si>
  <si>
    <t>1.55*1.35*0.04</t>
  </si>
  <si>
    <t>14.5mGGS-65-2</t>
  </si>
  <si>
    <t>14.5m钢格栅-65-2</t>
  </si>
  <si>
    <t>1.35*1.55*0.04</t>
  </si>
  <si>
    <t>14.5mGGS-66</t>
  </si>
  <si>
    <t>14.5m钢格栅-66</t>
  </si>
  <si>
    <t>1.35*1.35*0.04</t>
  </si>
  <si>
    <t>14.5mGGS-67</t>
  </si>
  <si>
    <t>14.5m钢格栅-67</t>
  </si>
  <si>
    <t>1.35*1.3*0.04</t>
  </si>
  <si>
    <t>14.5mGGS-68</t>
  </si>
  <si>
    <t>14.5m钢格栅-68</t>
  </si>
  <si>
    <t>1.35*1.4*0.04</t>
  </si>
  <si>
    <t>14.5mGGS-69</t>
  </si>
  <si>
    <t>14.5m钢格栅-69</t>
  </si>
  <si>
    <t>1.5*1.3*0.04</t>
  </si>
  <si>
    <t>14.5mGGS-70</t>
  </si>
  <si>
    <t>14.5m钢格栅-70</t>
  </si>
  <si>
    <t>1.5*1.4*0.04</t>
  </si>
  <si>
    <t>14.5mGGS-71</t>
  </si>
  <si>
    <t>14.5m钢格栅-71</t>
  </si>
  <si>
    <t>1.55*1.55*0.04</t>
  </si>
  <si>
    <t>14.5mGGS-72</t>
  </si>
  <si>
    <t>14.5m钢格栅-72</t>
  </si>
  <si>
    <t>1.55*1.3*0.04</t>
  </si>
  <si>
    <t>14.5mGGS-73</t>
  </si>
  <si>
    <t>14.5m钢格栅-73</t>
  </si>
  <si>
    <t>1.55*1.4*0.04</t>
  </si>
  <si>
    <t>18mGGS-1</t>
  </si>
  <si>
    <t>18m钢格栅-1</t>
  </si>
  <si>
    <t>1.65*1.1*0.04</t>
  </si>
  <si>
    <t>18mGGS-2</t>
  </si>
  <si>
    <t>18m钢格栅-2</t>
  </si>
  <si>
    <t>1.6*1.1*0.04</t>
  </si>
  <si>
    <t>18mGGS-3</t>
  </si>
  <si>
    <t>18m钢格栅-3</t>
  </si>
  <si>
    <t>1.85*1.1*0.04</t>
  </si>
  <si>
    <t>18mGGS-4</t>
  </si>
  <si>
    <t>18m钢格栅-4</t>
  </si>
  <si>
    <t>1.8*1.1*0.04</t>
  </si>
  <si>
    <t>18mGGS-5</t>
  </si>
  <si>
    <t>18m钢格栅-5</t>
  </si>
  <si>
    <t>1.34*1.1*0.04</t>
  </si>
  <si>
    <t>18mGGS-6</t>
  </si>
  <si>
    <t>18m钢格栅-6</t>
  </si>
  <si>
    <t>1.7*1.65*0.04</t>
  </si>
  <si>
    <t>18mGGS-7</t>
  </si>
  <si>
    <t>18m钢格栅-7</t>
  </si>
  <si>
    <t>1.7*1.1*0.04</t>
  </si>
  <si>
    <t>18mGGS-8</t>
  </si>
  <si>
    <t>18m钢格栅-8</t>
  </si>
  <si>
    <t>1.6*1.65*0.04</t>
  </si>
  <si>
    <t>18mGGS-9</t>
  </si>
  <si>
    <t>18m钢格栅-9</t>
  </si>
  <si>
    <t>1.589*1.1*0.04</t>
  </si>
  <si>
    <t>18mGGS-10</t>
  </si>
  <si>
    <t>18m钢格栅-10</t>
  </si>
  <si>
    <t>1.5*1.1*0.04</t>
  </si>
  <si>
    <t>18mGGS-11</t>
  </si>
  <si>
    <t>18m钢格栅-11</t>
  </si>
  <si>
    <t>1.911*1.1*0.04</t>
  </si>
  <si>
    <t>18mGGS-12</t>
  </si>
  <si>
    <t>18m钢格栅-12</t>
  </si>
  <si>
    <t>2.6*1.1*0.04</t>
  </si>
  <si>
    <t>18mGGS-13</t>
  </si>
  <si>
    <t>18m钢格栅-13</t>
  </si>
  <si>
    <t>2.997*1.1*0.04</t>
  </si>
  <si>
    <t>18mGGS-14</t>
  </si>
  <si>
    <t>18m钢格栅-14</t>
  </si>
  <si>
    <t>1635</t>
  </si>
  <si>
    <t>1.635*1.75*0.04</t>
  </si>
  <si>
    <t>18mGGS-15</t>
  </si>
  <si>
    <t>18m钢格栅-15</t>
  </si>
  <si>
    <t>1450</t>
  </si>
  <si>
    <t>1.75*1.45*0.04</t>
  </si>
  <si>
    <t>18mGGS-16</t>
  </si>
  <si>
    <t>18m钢格栅-16</t>
  </si>
  <si>
    <t>1.75*1.1*0.04</t>
  </si>
  <si>
    <t>18mGGS-17</t>
  </si>
  <si>
    <t>18m钢格栅-17</t>
  </si>
  <si>
    <t>1.75*1.65*0.04</t>
  </si>
  <si>
    <t>18mGGS-18</t>
  </si>
  <si>
    <t>18m钢格栅-18</t>
  </si>
  <si>
    <t>18mGGS-19</t>
  </si>
  <si>
    <t>18m钢格栅-19</t>
  </si>
  <si>
    <t>18mGGS-20</t>
  </si>
  <si>
    <t>18m钢格栅-20</t>
  </si>
  <si>
    <t>18mGGS-21</t>
  </si>
  <si>
    <t>18m钢格栅-21</t>
  </si>
  <si>
    <t>18mGGS-22</t>
  </si>
  <si>
    <t>18m钢格栅-22</t>
  </si>
  <si>
    <t>2.125*1.635*0.04</t>
  </si>
  <si>
    <t>18mGGS-23</t>
  </si>
  <si>
    <t>18m钢格栅-23</t>
  </si>
  <si>
    <t>2.125*1.45*0.04</t>
  </si>
  <si>
    <t>18mGGS-24</t>
  </si>
  <si>
    <t>18m钢格栅-24</t>
  </si>
  <si>
    <t>2.125*1.1*0.04</t>
  </si>
  <si>
    <t>18mGGS-25</t>
  </si>
  <si>
    <t>18m钢格栅-25</t>
  </si>
  <si>
    <t>1540</t>
  </si>
  <si>
    <t>1.812*1.54*0.04</t>
  </si>
  <si>
    <t>18mGGS-26</t>
  </si>
  <si>
    <t>18m钢格栅-26</t>
  </si>
  <si>
    <t>2.725*1.635*0.04</t>
  </si>
  <si>
    <t>18mGGS-27</t>
  </si>
  <si>
    <t>18m钢格栅-27</t>
  </si>
  <si>
    <t>2.725*1.45*0.04</t>
  </si>
  <si>
    <t>18mGGS-28</t>
  </si>
  <si>
    <t>18m钢格栅-28</t>
  </si>
  <si>
    <t>2.725*1.1*0.04</t>
  </si>
  <si>
    <t>18mGGS-29</t>
  </si>
  <si>
    <t>18m钢格栅-29</t>
  </si>
  <si>
    <t>1.839*0.94*0.04</t>
  </si>
  <si>
    <t>18mGGS-30</t>
  </si>
  <si>
    <t>18m钢格栅-30</t>
  </si>
  <si>
    <t>1.839*1.1*0.04</t>
  </si>
  <si>
    <t>18mGGS-31</t>
  </si>
  <si>
    <t>18m钢格栅-31</t>
  </si>
  <si>
    <t>1.8*0.94*0.04</t>
  </si>
  <si>
    <t>18mGGS-32</t>
  </si>
  <si>
    <t>18m钢格栅-32</t>
  </si>
  <si>
    <t>1.5*0.94*0.04</t>
  </si>
  <si>
    <t>18mGGS-33</t>
  </si>
  <si>
    <t>18m钢格栅-33</t>
  </si>
  <si>
    <t>1.85*0.94*0.04</t>
  </si>
  <si>
    <t>18mGGS-34</t>
  </si>
  <si>
    <t>18m钢格栅-34</t>
  </si>
  <si>
    <t>1.812*1.1*0.04</t>
  </si>
  <si>
    <t>18mGGS-35</t>
  </si>
  <si>
    <t>18m钢格栅-35</t>
  </si>
  <si>
    <t>1515</t>
  </si>
  <si>
    <t>2.725*1.515*0.04</t>
  </si>
  <si>
    <t>18mGGS-36</t>
  </si>
  <si>
    <t>18m钢格栅-36</t>
  </si>
  <si>
    <t>2.725*1.54*0.04</t>
  </si>
  <si>
    <t>18mGGS-37</t>
  </si>
  <si>
    <t>18m钢格栅-37</t>
  </si>
  <si>
    <t>1.75*1.515*0.04</t>
  </si>
  <si>
    <t>18mGGS-38</t>
  </si>
  <si>
    <t>18m钢格栅-38</t>
  </si>
  <si>
    <t>1.75*1.54*0.04</t>
  </si>
  <si>
    <t>18mGGS-39</t>
  </si>
  <si>
    <t>18m钢格栅-39</t>
  </si>
  <si>
    <t>2.125*1.515*0.04</t>
  </si>
  <si>
    <t>18mGGS-40</t>
  </si>
  <si>
    <t>18m钢格栅-40</t>
  </si>
  <si>
    <t>2.125*1.54*0.04</t>
  </si>
  <si>
    <t>18mGGS-41</t>
  </si>
  <si>
    <t>18m钢格栅-41</t>
  </si>
  <si>
    <t>3*1.65*0.04</t>
  </si>
  <si>
    <t>18mGGS-42</t>
  </si>
  <si>
    <t>18m钢格栅-42</t>
  </si>
  <si>
    <t>2*1.65*0.04</t>
  </si>
  <si>
    <t>18mGGS-43</t>
  </si>
  <si>
    <t>18m钢格栅-43</t>
  </si>
  <si>
    <t>3.5*1.65*0.04</t>
  </si>
  <si>
    <t>18mGGS-44</t>
  </si>
  <si>
    <t>18m钢格栅-44</t>
  </si>
  <si>
    <t>1.515*1.65*0.04</t>
  </si>
  <si>
    <t>18mGGS-45</t>
  </si>
  <si>
    <t>18m钢格栅-45</t>
  </si>
  <si>
    <t>1.515*1.34*0.04</t>
  </si>
  <si>
    <t>18mGGS-46</t>
  </si>
  <si>
    <t>18m钢格栅-46</t>
  </si>
  <si>
    <t>1.65*1.54*0.04</t>
  </si>
  <si>
    <t>18mGGS-47</t>
  </si>
  <si>
    <t>18m钢格栅-47</t>
  </si>
  <si>
    <t>1.34*1.54*0.04</t>
  </si>
  <si>
    <t>18mGGS-48</t>
  </si>
  <si>
    <t>18m钢格栅-48</t>
  </si>
  <si>
    <t>1.77*1.1*0.04</t>
  </si>
  <si>
    <t>18mGGS-49</t>
  </si>
  <si>
    <t>18m钢格栅-49</t>
  </si>
  <si>
    <t>1.69*1.1*0.04</t>
  </si>
  <si>
    <t>18mGGS-50</t>
  </si>
  <si>
    <t>18m钢格栅-50</t>
  </si>
  <si>
    <t>1.79*1.1*0.04</t>
  </si>
  <si>
    <t>18mGGS-51</t>
  </si>
  <si>
    <t>18m钢格栅-51</t>
  </si>
  <si>
    <t>2.4*1.65*0.04</t>
  </si>
  <si>
    <t>18mGGS-52</t>
  </si>
  <si>
    <t>18m钢格栅-52</t>
  </si>
  <si>
    <t>2.4*1.1*0.04</t>
  </si>
  <si>
    <t>18mGGS-53</t>
  </si>
  <si>
    <t>18m钢格栅-53</t>
  </si>
  <si>
    <t>1.85*1.65*0.04</t>
  </si>
  <si>
    <t>18mGGS-54</t>
  </si>
  <si>
    <t>18m钢格栅-54</t>
  </si>
  <si>
    <t>1.8*1.65*0.04</t>
  </si>
  <si>
    <t>18mGGS-55</t>
  </si>
  <si>
    <t>18m钢格栅-55</t>
  </si>
  <si>
    <t>3.037*1.5*0.04</t>
  </si>
  <si>
    <t>18mGGS-56</t>
  </si>
  <si>
    <t>18m钢格栅-56</t>
  </si>
  <si>
    <t>3.037*1.45*0.04</t>
  </si>
  <si>
    <t>18mGGS-57</t>
  </si>
  <si>
    <t>18m钢格栅-57</t>
  </si>
  <si>
    <t>1.579*1.65*0.04</t>
  </si>
  <si>
    <t>18mGGS-58</t>
  </si>
  <si>
    <t>18m钢格栅-58</t>
  </si>
  <si>
    <t>3.6*1.65*0.04</t>
  </si>
  <si>
    <t>18mGGS-59</t>
  </si>
  <si>
    <t>18m钢格栅-59</t>
  </si>
  <si>
    <t>1.515*2.6*0.04</t>
  </si>
  <si>
    <t>18mGGS-60</t>
  </si>
  <si>
    <t>18m钢格栅-60</t>
  </si>
  <si>
    <t>1.515*1.69*0.04</t>
  </si>
  <si>
    <t>18mGGS-61</t>
  </si>
  <si>
    <t>18m钢格栅-61</t>
  </si>
  <si>
    <t>2.6*1.54*0.04</t>
  </si>
  <si>
    <t>18mGGS-62</t>
  </si>
  <si>
    <t>18m钢格栅-62</t>
  </si>
  <si>
    <t>1.69*1.54*0.04</t>
  </si>
  <si>
    <t>18mGGS-63</t>
  </si>
  <si>
    <t>18m钢格栅-63</t>
  </si>
  <si>
    <t>1.679*1.1*0.04</t>
  </si>
  <si>
    <t>18mGGS-64</t>
  </si>
  <si>
    <t>18m钢格栅-64</t>
  </si>
  <si>
    <t>1.759*1.1*0.04</t>
  </si>
  <si>
    <t>18mGGS-65</t>
  </si>
  <si>
    <t>18m钢格栅-65</t>
  </si>
  <si>
    <t>2.575*1.515*0.04</t>
  </si>
  <si>
    <t>18mGGS-66</t>
  </si>
  <si>
    <t>18m钢格栅-66</t>
  </si>
  <si>
    <t>2.575*1.54*0.04</t>
  </si>
  <si>
    <t>18mGGS-67</t>
  </si>
  <si>
    <t>18m钢格栅-67</t>
  </si>
  <si>
    <t>2.575*1.1*0.04</t>
  </si>
  <si>
    <t>18mGGS-68</t>
  </si>
  <si>
    <t>18m钢格栅-68</t>
  </si>
  <si>
    <t>0.825*1.1*0.04</t>
  </si>
  <si>
    <t>18mGGS-69</t>
  </si>
  <si>
    <t>18m钢格栅-69</t>
  </si>
  <si>
    <t>1.635*2*0.04</t>
  </si>
  <si>
    <t>18mGGS-70</t>
  </si>
  <si>
    <t>18m钢格栅-70</t>
  </si>
  <si>
    <t>2*1.45*0.04</t>
  </si>
  <si>
    <t>18mGGS-71</t>
  </si>
  <si>
    <t>18m钢格栅-71</t>
  </si>
  <si>
    <t>2*1.1*0.04</t>
  </si>
  <si>
    <t>20.8mGGS-1</t>
  </si>
  <si>
    <t>20.8m钢格栅-1</t>
  </si>
  <si>
    <t>1.55*2*0.04</t>
  </si>
  <si>
    <t>20.8mGGS-2</t>
  </si>
  <si>
    <t>20.8m钢格栅-2</t>
  </si>
  <si>
    <t>1.9*1.5*0.04</t>
  </si>
  <si>
    <t>20.8mGGS-3</t>
  </si>
  <si>
    <t>20.8m钢格栅-3</t>
  </si>
  <si>
    <t>3.1*1.5*0.04</t>
  </si>
  <si>
    <t>20.8mGGS-4</t>
  </si>
  <si>
    <t>20.8m钢格栅-4</t>
  </si>
  <si>
    <t>2.95*1.5*0.04</t>
  </si>
  <si>
    <t>20.8mGGS-5</t>
  </si>
  <si>
    <t>20.8m钢格栅-5</t>
  </si>
  <si>
    <t>2.95*1.55*0.04</t>
  </si>
  <si>
    <t>20.8mGGS-6</t>
  </si>
  <si>
    <t>20.8m钢格栅-6</t>
  </si>
  <si>
    <t>0.55*2.95*0.04</t>
  </si>
  <si>
    <t>20.8mGGS-7</t>
  </si>
  <si>
    <t>20.8m钢格栅-7</t>
  </si>
  <si>
    <t>2.95*1.65*0.04</t>
  </si>
  <si>
    <t>20.8mGGS-8</t>
  </si>
  <si>
    <t>20.8m钢格栅-8</t>
  </si>
  <si>
    <t>970</t>
  </si>
  <si>
    <t>2.2*0.97*0.04</t>
  </si>
  <si>
    <t>20.8mGGS-9</t>
  </si>
  <si>
    <t>20.8m钢格栅-9</t>
  </si>
  <si>
    <t>2.2*1.5*0.04</t>
  </si>
  <si>
    <t>20.8mGGS-10</t>
  </si>
  <si>
    <t>20.8m钢格栅-10</t>
  </si>
  <si>
    <t>2180</t>
  </si>
  <si>
    <t>2.2*2.18*0.04</t>
  </si>
  <si>
    <t>20.8mGGS-11</t>
  </si>
  <si>
    <t>20.8m钢格栅-11</t>
  </si>
  <si>
    <t>3.1*1.65*0.04</t>
  </si>
  <si>
    <t>20.8mGGS-12</t>
  </si>
  <si>
    <t>20.8m钢格栅-12</t>
  </si>
  <si>
    <t>1.9*1.65*0.04</t>
  </si>
  <si>
    <t>20.8mGGS-13</t>
  </si>
  <si>
    <t>20.8m钢格栅-13</t>
  </si>
  <si>
    <t>1.55*2.1*0.04</t>
  </si>
  <si>
    <t>20.8mGGS-14</t>
  </si>
  <si>
    <t>20.8m钢格栅-14</t>
  </si>
  <si>
    <t>1.55*2.2*0.04</t>
  </si>
  <si>
    <t>20.8mGGS-15</t>
  </si>
  <si>
    <t>20.8m钢格栅-15</t>
  </si>
  <si>
    <t>1.55*2.15*0.04</t>
  </si>
  <si>
    <t>XXPTGGS</t>
  </si>
  <si>
    <t>休息平台钢格栅</t>
  </si>
  <si>
    <t>1.1*1*0.04</t>
  </si>
  <si>
    <t>BYGGS</t>
  </si>
  <si>
    <t>备用钢格栅</t>
  </si>
  <si>
    <t>2.5*3*0.04</t>
  </si>
  <si>
    <t>  LTJGGS-1  </t>
  </si>
  <si>
    <t>  楼梯间钢格栅-1  </t>
  </si>
  <si>
    <t>GKB405/1</t>
  </si>
  <si>
    <t>1.85*2.41*0.04</t>
  </si>
  <si>
    <t>  LTJGGS-2  </t>
  </si>
  <si>
    <t>  楼梯间钢格栅-2  </t>
  </si>
  <si>
    <t>1.85*3.05*0.04</t>
  </si>
  <si>
    <t>  LTJGGS-3  </t>
  </si>
  <si>
    <t>  楼梯间钢格栅-3  </t>
  </si>
  <si>
    <t>1.85*3.1*0.04</t>
  </si>
  <si>
    <t>  LTJGGS-4  </t>
  </si>
  <si>
    <t>  楼梯间钢格栅-4  </t>
  </si>
  <si>
    <t>1.8*3.1*0.04</t>
  </si>
  <si>
    <t>  LTJGGS-5  </t>
  </si>
  <si>
    <t>  楼梯间钢格栅-5  </t>
  </si>
  <si>
    <t>2.346*2.9*0.04</t>
  </si>
  <si>
    <t>  LTJGGS-6  </t>
  </si>
  <si>
    <t>  楼梯间钢格栅-6  </t>
  </si>
  <si>
    <t>2.346*2.75*0.04</t>
  </si>
  <si>
    <t>  LTJGGS-7  </t>
  </si>
  <si>
    <t>  楼梯间钢格栅-7  </t>
  </si>
  <si>
    <t>2.25*2.75*0.04</t>
  </si>
  <si>
    <t>  LTJGGS-8  </t>
  </si>
  <si>
    <t>  楼梯间钢格栅-8  </t>
  </si>
  <si>
    <t>2*2.75*0.04</t>
  </si>
  <si>
    <t>  LTJGGS-9  </t>
  </si>
  <si>
    <t>  楼梯间钢格栅-9  </t>
  </si>
  <si>
    <t>1.8*2.75*0.04</t>
  </si>
  <si>
    <t>CD-1</t>
  </si>
  <si>
    <t>车档-1</t>
  </si>
  <si>
    <t>PL16*700</t>
  </si>
  <si>
    <t>0.7*0.5*0.32</t>
  </si>
  <si>
    <t>CD-2</t>
  </si>
  <si>
    <t>车档-2</t>
  </si>
  <si>
    <t>PL16*600</t>
  </si>
  <si>
    <t>0.6*0.5*0.3</t>
  </si>
  <si>
    <t>落水管</t>
  </si>
  <si>
    <t>φ160UPVC管</t>
  </si>
  <si>
    <t>m</t>
  </si>
  <si>
    <t>落水口</t>
  </si>
  <si>
    <t>φ160落水口</t>
  </si>
  <si>
    <t>个</t>
  </si>
  <si>
    <t>雨篦子</t>
  </si>
  <si>
    <t>φ160不锈钢雨篦子</t>
  </si>
  <si>
    <t>检查口</t>
  </si>
  <si>
    <t>φ160检查口</t>
  </si>
  <si>
    <t>伸缩节</t>
  </si>
  <si>
    <t>φ160伸缩节</t>
  </si>
  <si>
    <t>卡扣</t>
  </si>
  <si>
    <t>φ160吸盘式卡扣</t>
  </si>
  <si>
    <t>套</t>
  </si>
  <si>
    <t>φ160卡扣（配焊钉）</t>
  </si>
  <si>
    <t>弯头</t>
  </si>
  <si>
    <t>45°φ160弯头</t>
  </si>
  <si>
    <t>M16*90，配套焊接瓷环</t>
  </si>
  <si>
    <t>钢管焊弯</t>
  </si>
  <si>
    <t>90°φ48焊管弯头</t>
  </si>
  <si>
    <t>2包货物清单</t>
  </si>
  <si>
    <r>
      <rPr>
        <sz val="10"/>
        <rFont val="宋体"/>
        <charset val="134"/>
      </rPr>
      <t>体积（m</t>
    </r>
    <r>
      <rPr>
        <vertAlign val="superscript"/>
        <sz val="10"/>
        <rFont val="宋体"/>
        <charset val="134"/>
      </rPr>
      <t>3</t>
    </r>
    <r>
      <rPr>
        <sz val="10"/>
        <rFont val="宋体"/>
        <charset val="134"/>
      </rPr>
      <t>)</t>
    </r>
  </si>
  <si>
    <t>备注</t>
  </si>
  <si>
    <t>镀锌槽钢</t>
  </si>
  <si>
    <t>6.3#</t>
  </si>
  <si>
    <t>6*0.61*310</t>
  </si>
  <si>
    <t>120根</t>
  </si>
  <si>
    <t>6*0.45*0.22</t>
  </si>
  <si>
    <t>90根</t>
  </si>
  <si>
    <t>镀锌槽钢（散装）</t>
  </si>
  <si>
    <t>待打包</t>
  </si>
  <si>
    <t>40根</t>
  </si>
  <si>
    <t>10#</t>
  </si>
  <si>
    <t>6*0.56*0.47</t>
  </si>
  <si>
    <t>400根</t>
  </si>
  <si>
    <t>20根</t>
  </si>
  <si>
    <t>20#A</t>
  </si>
  <si>
    <t>6*0.6*0.45</t>
  </si>
  <si>
    <t>336根</t>
  </si>
  <si>
    <t>6*0.34*0.45</t>
  </si>
  <si>
    <t>14根</t>
  </si>
  <si>
    <t>镀锌钢管</t>
  </si>
  <si>
    <t>DN20</t>
  </si>
  <si>
    <t>6*0.36*0.32</t>
  </si>
  <si>
    <t>2286根</t>
  </si>
  <si>
    <t>镀锌钢管（散装）</t>
  </si>
  <si>
    <t>按长方体估算6*0.027*0.027</t>
  </si>
  <si>
    <t>DN100</t>
  </si>
  <si>
    <t>6*0.6*0.52</t>
  </si>
  <si>
    <t>171根</t>
  </si>
  <si>
    <t>按长方体估算6*0.114*0.114</t>
  </si>
  <si>
    <t>6根</t>
  </si>
  <si>
    <t>镀锌角钢</t>
  </si>
  <si>
    <t>40*4</t>
  </si>
  <si>
    <t>6*420*320</t>
  </si>
  <si>
    <t>270根</t>
  </si>
  <si>
    <t>50*5</t>
  </si>
  <si>
    <t>6*0.5*0.32</t>
  </si>
  <si>
    <t>250根</t>
  </si>
  <si>
    <t>6*0.39*0.1</t>
  </si>
  <si>
    <t>槽钢</t>
  </si>
  <si>
    <t>20A</t>
  </si>
  <si>
    <t>3根</t>
  </si>
  <si>
    <t>16A</t>
  </si>
  <si>
    <t>12#</t>
  </si>
  <si>
    <t>5根</t>
  </si>
  <si>
    <t>角钢</t>
  </si>
  <si>
    <t>L120*120*12</t>
  </si>
  <si>
    <t>3根/每根12米</t>
  </si>
  <si>
    <t>L75*75*8</t>
  </si>
  <si>
    <t>L50*50*5</t>
  </si>
  <si>
    <t>30根</t>
  </si>
  <si>
    <t>圆钢</t>
  </si>
  <si>
    <t>φ8mm</t>
  </si>
  <si>
    <t>2根/9米每根</t>
  </si>
  <si>
    <t>φ10mm</t>
  </si>
  <si>
    <t>1根/9米每根</t>
  </si>
  <si>
    <t>φ16mm</t>
  </si>
  <si>
    <t>4根/9米每根</t>
  </si>
  <si>
    <t>钢板</t>
  </si>
  <si>
    <t>δ=10mm</t>
  </si>
  <si>
    <t>8*2*0.01</t>
  </si>
  <si>
    <t>16平</t>
  </si>
  <si>
    <t>δ=12mm</t>
  </si>
  <si>
    <t>8*2*0.012</t>
  </si>
  <si>
    <t>镀锌扁钢</t>
  </si>
  <si>
    <t>6*0.38*0.26</t>
  </si>
  <si>
    <t>210根</t>
  </si>
  <si>
    <t>DN65</t>
  </si>
  <si>
    <t>6*0.6*0.47</t>
  </si>
  <si>
    <t>37根</t>
  </si>
  <si>
    <t>6*0.54*0.5</t>
  </si>
  <si>
    <t>34根</t>
  </si>
  <si>
    <t>DN50</t>
  </si>
  <si>
    <t>6*0.56*0.52</t>
  </si>
  <si>
    <t>122根</t>
  </si>
  <si>
    <t>按长方体估算6*0.06*0.06</t>
  </si>
  <si>
    <t>29根</t>
  </si>
  <si>
    <t>DN40</t>
  </si>
  <si>
    <t>6*0.45*0.42</t>
  </si>
  <si>
    <t>183根</t>
  </si>
  <si>
    <t>6*0.048*0.048</t>
  </si>
  <si>
    <t>10根</t>
  </si>
  <si>
    <t>DN32</t>
  </si>
  <si>
    <t>6*0.49*0.43</t>
  </si>
  <si>
    <t>455根</t>
  </si>
  <si>
    <t>按长方体估算6*0.042*0.042</t>
  </si>
  <si>
    <t>12根</t>
  </si>
  <si>
    <t>DN25</t>
  </si>
  <si>
    <t>6*0.39*0.36</t>
  </si>
  <si>
    <t>637根</t>
  </si>
  <si>
    <t>按长方体估算6*0.034*0.034</t>
  </si>
  <si>
    <t>33根</t>
  </si>
  <si>
    <t>焊接钢管</t>
  </si>
  <si>
    <t>φ219.0×6.0(DN200)</t>
  </si>
  <si>
    <t>6*0.68*0.65</t>
  </si>
  <si>
    <t>35根</t>
  </si>
  <si>
    <t>焊接钢管（散装）</t>
  </si>
  <si>
    <t>按长方体估算6*0.219*0.219</t>
  </si>
  <si>
    <t>φ165.0×4.50(DN150)</t>
  </si>
  <si>
    <t>6*0.87*0.77</t>
  </si>
  <si>
    <t>38根</t>
  </si>
  <si>
    <t>按长方体估算6*0.165*0.165</t>
  </si>
  <si>
    <t>7根</t>
  </si>
  <si>
    <t>φ114.0×4.00(DN100)</t>
  </si>
  <si>
    <t>6*0.55*0.54</t>
  </si>
  <si>
    <t>95根</t>
  </si>
  <si>
    <t>φ88.5×4.00(DN80)</t>
  </si>
  <si>
    <t>6*0.62*0.5</t>
  </si>
  <si>
    <t>24根</t>
  </si>
  <si>
    <t>φ75.5×3.75(DN65)</t>
  </si>
  <si>
    <t>6*0.62*0.38</t>
  </si>
  <si>
    <t>φ60.0×3.50(DN50)</t>
  </si>
  <si>
    <t>6*0.56*0.49</t>
  </si>
  <si>
    <t>61根</t>
  </si>
  <si>
    <t>φ48.0×3.50(DN40)</t>
  </si>
  <si>
    <t>6*0.55*0.48</t>
  </si>
  <si>
    <t>60根</t>
  </si>
  <si>
    <t>φ42.3×3.25(DN32)</t>
  </si>
  <si>
    <t>6*0.26*0.25</t>
  </si>
  <si>
    <t>18根</t>
  </si>
  <si>
    <t>φ33.5×3.25(DN25)</t>
  </si>
  <si>
    <t>φ26.8×2.75(DN20)</t>
  </si>
  <si>
    <t>6*0.6*0.32</t>
  </si>
  <si>
    <t>89根</t>
  </si>
  <si>
    <t>3包货物清单</t>
  </si>
  <si>
    <t>材料名称</t>
  </si>
  <si>
    <t>净重(kg)</t>
  </si>
  <si>
    <t>毛重(kg)</t>
  </si>
  <si>
    <t>长*宽*高（m）</t>
  </si>
  <si>
    <r>
      <rPr>
        <b/>
        <sz val="11"/>
        <rFont val="仿宋"/>
        <charset val="134"/>
      </rPr>
      <t>体积（m</t>
    </r>
    <r>
      <rPr>
        <b/>
        <sz val="11"/>
        <rFont val="宋体"/>
        <charset val="134"/>
      </rPr>
      <t>³</t>
    </r>
    <r>
      <rPr>
        <b/>
        <sz val="11"/>
        <rFont val="仿宋"/>
        <charset val="134"/>
      </rPr>
      <t>）</t>
    </r>
  </si>
  <si>
    <t>山型卡</t>
  </si>
  <si>
    <t>只</t>
  </si>
  <si>
    <t>50*(0.4*0.6*0.1)</t>
  </si>
  <si>
    <t>扎丝</t>
  </si>
  <si>
    <t>Kg</t>
  </si>
  <si>
    <t>L=250mm、22#</t>
  </si>
  <si>
    <t>L=300mm、22#</t>
  </si>
  <si>
    <t>L=350mm、22#</t>
  </si>
  <si>
    <t>L=400mm、22#</t>
  </si>
  <si>
    <t>手拉葫芦</t>
  </si>
  <si>
    <t>35T，主链4米，手链12米</t>
  </si>
  <si>
    <t>墙体开槽机</t>
  </si>
  <si>
    <t>台</t>
  </si>
  <si>
    <t>0.6*0.39*0.3</t>
  </si>
  <si>
    <t>钢丝绳</t>
  </si>
  <si>
    <t>/</t>
  </si>
  <si>
    <t>钢丝吊绳</t>
  </si>
  <si>
    <t>φ16、7*19股、L=4M，两头需人工穿环</t>
  </si>
  <si>
    <t>φ20、7*19股、L=6M两头需人工穿环</t>
  </si>
  <si>
    <t>φ20、7*19股、L=8M两头需人工穿环</t>
  </si>
  <si>
    <t>φ20、7*19股、L=12M两头需人工穿环</t>
  </si>
  <si>
    <t>φ22、7*19股、L=8M两头需人工穿环</t>
  </si>
  <si>
    <t>φ22、7*19股、L=12M两头需人工穿环</t>
  </si>
  <si>
    <t>φ24、7*19股、L=8M两头需人工穿环</t>
  </si>
  <si>
    <t>φ24、7*19股、L=12M两头需人工穿环</t>
  </si>
  <si>
    <t>电动扳手</t>
  </si>
  <si>
    <t>P1B-DV-22C，交流型</t>
  </si>
  <si>
    <t>开口扳手</t>
  </si>
  <si>
    <t>12*14</t>
  </si>
  <si>
    <t>把</t>
  </si>
  <si>
    <t>安全绳</t>
  </si>
  <si>
    <t>10mm*30m</t>
  </si>
  <si>
    <t>16mm*30m</t>
  </si>
  <si>
    <t>耐酸砖</t>
  </si>
  <si>
    <t>块</t>
  </si>
  <si>
    <t>230mm*113mm*65mm</t>
  </si>
  <si>
    <t>22*（1*1*0.8）</t>
  </si>
  <si>
    <t>1*1*0.8</t>
  </si>
  <si>
    <t>28*（1*1*0.8）</t>
  </si>
  <si>
    <t>300mm*300mm*30mm</t>
  </si>
  <si>
    <t>63*（1*1*0.94）</t>
  </si>
  <si>
    <t>1*1*0.94</t>
  </si>
  <si>
    <t>230mm*113mm*20mm</t>
  </si>
  <si>
    <t>4*（1*1*0.94）</t>
  </si>
  <si>
    <t>氩弧焊帽</t>
  </si>
  <si>
    <t>铜挂锁</t>
  </si>
  <si>
    <t>63mm</t>
  </si>
  <si>
    <t>美工刀片</t>
  </si>
  <si>
    <t>18*100mm</t>
  </si>
  <si>
    <t>铁丝</t>
  </si>
  <si>
    <t>10#/12#/14#</t>
  </si>
  <si>
    <t>千克</t>
  </si>
  <si>
    <t>14#</t>
  </si>
  <si>
    <t>切割片</t>
  </si>
  <si>
    <t>φ100/184*2.2*20*24T</t>
  </si>
  <si>
    <t>片</t>
  </si>
  <si>
    <t>φ100</t>
  </si>
  <si>
    <t>圆锯片</t>
  </si>
  <si>
    <t>184*2.2*20*24T丨木工锯片</t>
  </si>
  <si>
    <t>地拖插座</t>
  </si>
  <si>
    <t>S305</t>
  </si>
  <si>
    <t>石笔</t>
  </si>
  <si>
    <t>弹簧秤</t>
  </si>
  <si>
    <t>10KG</t>
  </si>
  <si>
    <t>氩弧焊把</t>
  </si>
  <si>
    <t>300A（含线）</t>
  </si>
  <si>
    <t>坞针</t>
  </si>
  <si>
    <t>φ2.5</t>
  </si>
  <si>
    <t>坞针夹</t>
  </si>
  <si>
    <t>弯管器</t>
  </si>
  <si>
    <t>6mm/8mm/10mm/12mm/14mm/16mm/18mm/22mm</t>
  </si>
  <si>
    <t>6mm</t>
  </si>
  <si>
    <t>8mm</t>
  </si>
  <si>
    <t>10mm</t>
  </si>
  <si>
    <t>12mm</t>
  </si>
  <si>
    <t>14mm</t>
  </si>
  <si>
    <t>16mm</t>
  </si>
  <si>
    <t>18mm</t>
  </si>
  <si>
    <t>22mm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</si>
</sst>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_ "/>
    <numFmt numFmtId="179" formatCode="0_ "/>
    <numFmt numFmtId="180" formatCode="0.0"/>
    <numFmt numFmtId="181" formatCode="0.00_);[Red]\(0.00\)"/>
    <numFmt numFmtId="182" formatCode="0_);[Red]\(0\)"/>
  </numFmts>
  <fonts count="5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b/>
      <sz val="16"/>
      <color indexed="8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vertAlign val="superscript"/>
      <sz val="10"/>
      <name val="宋体"/>
      <charset val="134"/>
    </font>
    <font>
      <vertAlign val="superscript"/>
      <sz val="10"/>
      <color theme="1"/>
      <name val="宋体"/>
      <charset val="134"/>
    </font>
    <font>
      <vertAlign val="superscript"/>
      <sz val="10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6" tint="0.399853511154515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1" borderId="21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2" borderId="24" applyNumberFormat="0" applyAlignment="0" applyProtection="0">
      <alignment vertical="center"/>
    </xf>
    <xf numFmtId="0" fontId="38" fillId="13" borderId="25" applyNumberFormat="0" applyAlignment="0" applyProtection="0">
      <alignment vertical="center"/>
    </xf>
    <xf numFmtId="0" fontId="39" fillId="13" borderId="24" applyNumberFormat="0" applyAlignment="0" applyProtection="0">
      <alignment vertical="center"/>
    </xf>
    <xf numFmtId="0" fontId="40" fillId="14" borderId="26" applyNumberFormat="0" applyAlignment="0" applyProtection="0">
      <alignment vertical="center"/>
    </xf>
    <xf numFmtId="0" fontId="41" fillId="0" borderId="27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8" fillId="0" borderId="0">
      <alignment vertical="center"/>
    </xf>
  </cellStyleXfs>
  <cellXfs count="17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>
      <alignment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3" fillId="4" borderId="18" xfId="0" applyFont="1" applyFill="1" applyBorder="1" applyAlignment="1">
      <alignment vertical="center" wrapText="1"/>
    </xf>
    <xf numFmtId="0" fontId="14" fillId="4" borderId="18" xfId="0" applyFont="1" applyFill="1" applyBorder="1" applyAlignment="1">
      <alignment vertical="center" wrapText="1"/>
    </xf>
    <xf numFmtId="0" fontId="13" fillId="3" borderId="18" xfId="0" applyFont="1" applyFill="1" applyBorder="1" applyAlignment="1">
      <alignment vertical="center" wrapText="1"/>
    </xf>
    <xf numFmtId="177" fontId="13" fillId="3" borderId="18" xfId="0" applyNumberFormat="1" applyFont="1" applyFill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177" fontId="15" fillId="3" borderId="5" xfId="0" applyNumberFormat="1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177" fontId="16" fillId="3" borderId="5" xfId="0" applyNumberFormat="1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177" fontId="17" fillId="3" borderId="5" xfId="0" applyNumberFormat="1" applyFont="1" applyFill="1" applyBorder="1" applyAlignment="1">
      <alignment horizontal="center" vertical="center"/>
    </xf>
    <xf numFmtId="177" fontId="18" fillId="3" borderId="5" xfId="0" applyNumberFormat="1" applyFont="1" applyFill="1" applyBorder="1" applyAlignment="1">
      <alignment horizontal="center" vertical="center"/>
    </xf>
    <xf numFmtId="176" fontId="12" fillId="3" borderId="5" xfId="0" applyNumberFormat="1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177" fontId="16" fillId="3" borderId="17" xfId="0" applyNumberFormat="1" applyFont="1" applyFill="1" applyBorder="1" applyAlignment="1">
      <alignment horizontal="center" vertical="center"/>
    </xf>
    <xf numFmtId="177" fontId="16" fillId="3" borderId="11" xfId="0" applyNumberFormat="1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177" fontId="17" fillId="0" borderId="17" xfId="0" applyNumberFormat="1" applyFont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177" fontId="19" fillId="3" borderId="5" xfId="0" applyNumberFormat="1" applyFont="1" applyFill="1" applyBorder="1" applyAlignment="1">
      <alignment horizontal="center" vertical="center"/>
    </xf>
    <xf numFmtId="0" fontId="15" fillId="3" borderId="5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7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177" fontId="15" fillId="3" borderId="17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0" fillId="3" borderId="0" xfId="0" applyFont="1" applyFill="1">
      <alignment vertical="center"/>
    </xf>
    <xf numFmtId="0" fontId="0" fillId="3" borderId="0" xfId="0" applyFill="1">
      <alignment vertical="center"/>
    </xf>
    <xf numFmtId="0" fontId="20" fillId="0" borderId="0" xfId="0" applyFont="1" applyAlignment="1">
      <alignment horizontal="center" vertical="center"/>
    </xf>
    <xf numFmtId="0" fontId="21" fillId="3" borderId="18" xfId="0" applyFont="1" applyFill="1" applyBorder="1" applyAlignment="1">
      <alignment vertical="top" wrapText="1"/>
    </xf>
    <xf numFmtId="0" fontId="14" fillId="4" borderId="18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wrapText="1"/>
    </xf>
    <xf numFmtId="0" fontId="22" fillId="3" borderId="18" xfId="0" applyFont="1" applyFill="1" applyBorder="1" applyAlignment="1">
      <alignment horizontal="left" vertical="center" wrapText="1"/>
    </xf>
    <xf numFmtId="0" fontId="23" fillId="3" borderId="18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center" vertical="center"/>
    </xf>
    <xf numFmtId="176" fontId="24" fillId="3" borderId="5" xfId="0" applyNumberFormat="1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0" fontId="20" fillId="0" borderId="5" xfId="0" applyFont="1" applyBorder="1" applyAlignment="1">
      <alignment horizontal="left" vertical="center"/>
    </xf>
    <xf numFmtId="178" fontId="20" fillId="0" borderId="5" xfId="0" applyNumberFormat="1" applyFont="1" applyBorder="1" applyAlignment="1">
      <alignment horizontal="center" vertical="center"/>
    </xf>
    <xf numFmtId="176" fontId="24" fillId="0" borderId="5" xfId="0" applyNumberFormat="1" applyFont="1" applyBorder="1" applyAlignment="1">
      <alignment horizontal="center" vertical="center"/>
    </xf>
    <xf numFmtId="0" fontId="25" fillId="5" borderId="5" xfId="0" applyFont="1" applyFill="1" applyBorder="1" applyAlignment="1">
      <alignment horizontal="center" vertical="center" wrapText="1"/>
    </xf>
    <xf numFmtId="0" fontId="20" fillId="0" borderId="5" xfId="0" applyFont="1" applyBorder="1">
      <alignment vertical="center"/>
    </xf>
    <xf numFmtId="0" fontId="26" fillId="5" borderId="5" xfId="0" applyFont="1" applyFill="1" applyBorder="1" applyAlignment="1">
      <alignment horizontal="center" vertical="center" wrapText="1"/>
    </xf>
    <xf numFmtId="176" fontId="20" fillId="3" borderId="5" xfId="0" applyNumberFormat="1" applyFont="1" applyFill="1" applyBorder="1">
      <alignment vertical="center"/>
    </xf>
    <xf numFmtId="176" fontId="20" fillId="3" borderId="5" xfId="0" applyNumberFormat="1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76" fontId="20" fillId="0" borderId="5" xfId="0" applyNumberFormat="1" applyFont="1" applyBorder="1" applyAlignment="1">
      <alignment horizontal="center" vertical="center"/>
    </xf>
    <xf numFmtId="179" fontId="20" fillId="0" borderId="5" xfId="0" applyNumberFormat="1" applyFont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49" fontId="27" fillId="3" borderId="5" xfId="0" applyNumberFormat="1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 wrapText="1"/>
    </xf>
    <xf numFmtId="177" fontId="20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>
      <alignment vertical="center"/>
    </xf>
    <xf numFmtId="0" fontId="25" fillId="6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0" fillId="3" borderId="5" xfId="0" applyFont="1" applyFill="1" applyBorder="1">
      <alignment vertical="center"/>
    </xf>
    <xf numFmtId="0" fontId="3" fillId="0" borderId="5" xfId="0" applyFont="1" applyBorder="1" applyAlignment="1">
      <alignment horizontal="left" vertical="center"/>
    </xf>
    <xf numFmtId="176" fontId="19" fillId="3" borderId="5" xfId="0" applyNumberFormat="1" applyFont="1" applyFill="1" applyBorder="1" applyAlignment="1">
      <alignment horizontal="center" vertical="center"/>
    </xf>
    <xf numFmtId="178" fontId="20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2" fontId="2" fillId="3" borderId="5" xfId="0" applyNumberFormat="1" applyFont="1" applyFill="1" applyBorder="1" applyAlignment="1">
      <alignment horizontal="center" vertical="center"/>
    </xf>
    <xf numFmtId="180" fontId="2" fillId="3" borderId="5" xfId="0" applyNumberFormat="1" applyFont="1" applyFill="1" applyBorder="1" applyAlignment="1">
      <alignment horizontal="center" vertical="center"/>
    </xf>
    <xf numFmtId="0" fontId="21" fillId="7" borderId="18" xfId="0" applyFont="1" applyFill="1" applyBorder="1" applyAlignment="1">
      <alignment vertical="top" wrapText="1"/>
    </xf>
    <xf numFmtId="0" fontId="23" fillId="7" borderId="18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 wrapText="1"/>
    </xf>
    <xf numFmtId="0" fontId="0" fillId="8" borderId="5" xfId="0" applyFill="1" applyBorder="1">
      <alignment vertical="center"/>
    </xf>
    <xf numFmtId="0" fontId="0" fillId="8" borderId="5" xfId="0" applyFill="1" applyBorder="1" applyAlignment="1">
      <alignment horizontal="center" vertical="center"/>
    </xf>
    <xf numFmtId="177" fontId="20" fillId="7" borderId="5" xfId="0" applyNumberFormat="1" applyFont="1" applyFill="1" applyBorder="1" applyAlignment="1">
      <alignment horizontal="center" vertical="center"/>
    </xf>
    <xf numFmtId="181" fontId="26" fillId="8" borderId="5" xfId="0" applyNumberFormat="1" applyFont="1" applyFill="1" applyBorder="1" applyAlignment="1">
      <alignment horizontal="center" vertical="center"/>
    </xf>
    <xf numFmtId="182" fontId="3" fillId="8" borderId="5" xfId="0" applyNumberFormat="1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182" fontId="3" fillId="8" borderId="5" xfId="0" applyNumberFormat="1" applyFont="1" applyFill="1" applyBorder="1" applyAlignment="1">
      <alignment horizontal="center" vertical="center" wrapText="1"/>
    </xf>
    <xf numFmtId="0" fontId="20" fillId="7" borderId="19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/>
    </xf>
    <xf numFmtId="0" fontId="24" fillId="7" borderId="5" xfId="0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center" vertical="center"/>
    </xf>
    <xf numFmtId="177" fontId="20" fillId="7" borderId="17" xfId="0" applyNumberFormat="1" applyFont="1" applyFill="1" applyBorder="1" applyAlignment="1">
      <alignment horizontal="center" vertical="center"/>
    </xf>
    <xf numFmtId="176" fontId="20" fillId="7" borderId="5" xfId="0" applyNumberFormat="1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/>
    </xf>
    <xf numFmtId="179" fontId="20" fillId="8" borderId="5" xfId="0" applyNumberFormat="1" applyFont="1" applyFill="1" applyBorder="1" applyAlignment="1">
      <alignment horizontal="center" vertical="center"/>
    </xf>
    <xf numFmtId="0" fontId="24" fillId="7" borderId="17" xfId="0" applyFont="1" applyFill="1" applyBorder="1" applyAlignment="1">
      <alignment horizontal="center" vertical="center" wrapText="1"/>
    </xf>
    <xf numFmtId="0" fontId="24" fillId="7" borderId="19" xfId="0" applyFont="1" applyFill="1" applyBorder="1" applyAlignment="1">
      <alignment horizontal="center" vertical="center" wrapText="1"/>
    </xf>
    <xf numFmtId="0" fontId="24" fillId="7" borderId="11" xfId="0" applyFont="1" applyFill="1" applyBorder="1" applyAlignment="1">
      <alignment horizontal="center" vertical="center" wrapText="1"/>
    </xf>
    <xf numFmtId="177" fontId="0" fillId="10" borderId="5" xfId="0" applyNumberFormat="1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176" fontId="20" fillId="7" borderId="5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F21" sqref="F21"/>
    </sheetView>
  </sheetViews>
  <sheetFormatPr defaultColWidth="9" defaultRowHeight="14"/>
  <cols>
    <col min="1" max="1" width="5.75454545454545" customWidth="1"/>
    <col min="2" max="2" width="21.7545454545455" customWidth="1"/>
    <col min="3" max="3" width="17.6272727272727" customWidth="1"/>
    <col min="4" max="4" width="15.1272727272727" customWidth="1"/>
    <col min="5" max="13" width="12.6272727272727" customWidth="1"/>
    <col min="14" max="14" width="15.2545454545455" customWidth="1"/>
  </cols>
  <sheetData>
    <row r="1" ht="30" customHeight="1" spans="1:13">
      <c r="A1" s="150"/>
      <c r="B1" s="150"/>
      <c r="C1" s="151" t="s">
        <v>0</v>
      </c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ht="30" customHeight="1" spans="1:13">
      <c r="A2" s="152" t="s">
        <v>1</v>
      </c>
      <c r="B2" s="152" t="s">
        <v>2</v>
      </c>
      <c r="C2" s="152" t="s">
        <v>3</v>
      </c>
      <c r="D2" s="153" t="s">
        <v>4</v>
      </c>
      <c r="E2" s="152" t="s">
        <v>5</v>
      </c>
      <c r="F2" s="152" t="s">
        <v>6</v>
      </c>
      <c r="G2" s="152" t="s">
        <v>7</v>
      </c>
      <c r="H2" s="152" t="s">
        <v>8</v>
      </c>
      <c r="I2" s="163" t="s">
        <v>9</v>
      </c>
      <c r="J2" s="164" t="s">
        <v>10</v>
      </c>
      <c r="K2" s="164" t="s">
        <v>11</v>
      </c>
      <c r="L2" s="152" t="s">
        <v>12</v>
      </c>
      <c r="M2" s="153" t="s">
        <v>13</v>
      </c>
    </row>
    <row r="3" ht="30" customHeight="1" spans="1:14">
      <c r="A3" s="152">
        <v>1</v>
      </c>
      <c r="B3" s="154"/>
      <c r="C3" s="155" t="s">
        <v>14</v>
      </c>
      <c r="D3" s="154"/>
      <c r="E3" s="152" t="s">
        <v>15</v>
      </c>
      <c r="F3" s="152">
        <v>173.667</v>
      </c>
      <c r="G3" s="156">
        <v>173.667</v>
      </c>
      <c r="H3" s="156">
        <v>173.667</v>
      </c>
      <c r="I3" s="159"/>
      <c r="J3" s="163" t="s">
        <v>16</v>
      </c>
      <c r="K3" s="165">
        <v>401.863</v>
      </c>
      <c r="L3" s="159">
        <v>8010</v>
      </c>
      <c r="M3" s="166">
        <v>1391072.67</v>
      </c>
      <c r="N3">
        <f t="shared" ref="N3:N8" si="0">L3*F3</f>
        <v>1391072.67</v>
      </c>
    </row>
    <row r="4" ht="30" customHeight="1" spans="1:14">
      <c r="A4" s="152">
        <v>2</v>
      </c>
      <c r="B4" s="152" t="s">
        <v>17</v>
      </c>
      <c r="C4" s="152" t="s">
        <v>18</v>
      </c>
      <c r="D4" s="153" t="s">
        <v>19</v>
      </c>
      <c r="E4" s="152" t="s">
        <v>15</v>
      </c>
      <c r="F4" s="156">
        <v>14.202</v>
      </c>
      <c r="G4" s="156">
        <v>14.202</v>
      </c>
      <c r="H4" s="156">
        <v>14.202</v>
      </c>
      <c r="I4" s="152">
        <v>7</v>
      </c>
      <c r="J4" s="163" t="s">
        <v>16</v>
      </c>
      <c r="K4" s="152">
        <v>13.742</v>
      </c>
      <c r="L4" s="152">
        <v>8010</v>
      </c>
      <c r="M4" s="166">
        <v>113758.02</v>
      </c>
      <c r="N4">
        <f t="shared" si="0"/>
        <v>113758.02</v>
      </c>
    </row>
    <row r="5" ht="30" customHeight="1" spans="1:14">
      <c r="A5" s="152">
        <v>3</v>
      </c>
      <c r="B5" s="152" t="s">
        <v>20</v>
      </c>
      <c r="C5" s="152" t="s">
        <v>21</v>
      </c>
      <c r="D5" s="153" t="s">
        <v>22</v>
      </c>
      <c r="E5" s="152" t="s">
        <v>15</v>
      </c>
      <c r="F5" s="152">
        <v>32.363</v>
      </c>
      <c r="G5" s="152">
        <v>32.363</v>
      </c>
      <c r="H5" s="152">
        <v>36.063</v>
      </c>
      <c r="I5" s="152">
        <v>4</v>
      </c>
      <c r="J5" s="167" t="s">
        <v>23</v>
      </c>
      <c r="K5" s="152">
        <v>67.76</v>
      </c>
      <c r="L5" s="168">
        <v>11925</v>
      </c>
      <c r="M5" s="166">
        <v>385893</v>
      </c>
      <c r="N5">
        <f t="shared" si="0"/>
        <v>385928.775</v>
      </c>
    </row>
    <row r="6" ht="30" customHeight="1" spans="1:14">
      <c r="A6" s="152">
        <v>4</v>
      </c>
      <c r="B6" s="152"/>
      <c r="C6" s="157" t="s">
        <v>24</v>
      </c>
      <c r="D6" s="158" t="s">
        <v>25</v>
      </c>
      <c r="E6" s="152" t="s">
        <v>26</v>
      </c>
      <c r="F6" s="158">
        <v>13548.0477777777</v>
      </c>
      <c r="G6" s="152">
        <v>1.92</v>
      </c>
      <c r="H6" s="159">
        <v>2.86</v>
      </c>
      <c r="I6" s="159">
        <v>1</v>
      </c>
      <c r="J6" s="169" t="s">
        <v>27</v>
      </c>
      <c r="K6" s="159">
        <v>2</v>
      </c>
      <c r="L6" s="152">
        <v>1.4</v>
      </c>
      <c r="M6" s="166">
        <v>18967.27</v>
      </c>
      <c r="N6">
        <f t="shared" si="0"/>
        <v>18967.2668888888</v>
      </c>
    </row>
    <row r="7" ht="30" customHeight="1" spans="1:14">
      <c r="A7" s="152">
        <v>5</v>
      </c>
      <c r="B7" s="152"/>
      <c r="C7" s="157" t="s">
        <v>28</v>
      </c>
      <c r="D7" s="160" t="s">
        <v>29</v>
      </c>
      <c r="E7" s="152" t="s">
        <v>26</v>
      </c>
      <c r="F7" s="158">
        <v>30435.0285714286</v>
      </c>
      <c r="G7" s="152">
        <v>0.3</v>
      </c>
      <c r="H7" s="161"/>
      <c r="I7" s="161"/>
      <c r="J7" s="170"/>
      <c r="K7" s="161"/>
      <c r="L7" s="152">
        <v>0.1</v>
      </c>
      <c r="M7" s="166">
        <v>3043.5</v>
      </c>
      <c r="N7">
        <f t="shared" si="0"/>
        <v>3043.50285714286</v>
      </c>
    </row>
    <row r="8" ht="30" customHeight="1" spans="1:14">
      <c r="A8" s="152">
        <v>6</v>
      </c>
      <c r="B8" s="152"/>
      <c r="C8" s="157" t="s">
        <v>30</v>
      </c>
      <c r="D8" s="158" t="s">
        <v>31</v>
      </c>
      <c r="E8" s="152" t="s">
        <v>26</v>
      </c>
      <c r="F8" s="158">
        <v>11572.8602666667</v>
      </c>
      <c r="G8" s="152">
        <v>0.03</v>
      </c>
      <c r="H8" s="161"/>
      <c r="I8" s="161"/>
      <c r="J8" s="170"/>
      <c r="K8" s="161"/>
      <c r="L8" s="152">
        <v>0.1</v>
      </c>
      <c r="M8" s="166">
        <v>1157.29</v>
      </c>
      <c r="N8">
        <f t="shared" si="0"/>
        <v>1157.28602666667</v>
      </c>
    </row>
    <row r="9" ht="30" customHeight="1" spans="1:13">
      <c r="A9" s="152"/>
      <c r="B9" s="152"/>
      <c r="C9" s="157" t="s">
        <v>32</v>
      </c>
      <c r="D9" s="158" t="s">
        <v>32</v>
      </c>
      <c r="E9" s="152" t="s">
        <v>33</v>
      </c>
      <c r="F9" s="158">
        <v>1</v>
      </c>
      <c r="G9" s="152">
        <v>5</v>
      </c>
      <c r="H9" s="162"/>
      <c r="I9" s="162"/>
      <c r="J9" s="171"/>
      <c r="K9" s="162"/>
      <c r="L9" s="172"/>
      <c r="M9" s="173"/>
    </row>
    <row r="10" ht="30" customHeight="1" spans="1:14">
      <c r="A10" s="152"/>
      <c r="B10" s="152"/>
      <c r="C10" s="152" t="s">
        <v>34</v>
      </c>
      <c r="D10" s="153"/>
      <c r="E10" s="152" t="s">
        <v>35</v>
      </c>
      <c r="F10" s="152"/>
      <c r="G10" s="152"/>
      <c r="H10" s="152"/>
      <c r="I10" s="152"/>
      <c r="J10" s="152"/>
      <c r="K10" s="152"/>
      <c r="L10" s="152"/>
      <c r="M10" s="174">
        <v>1913891.75</v>
      </c>
      <c r="N10">
        <f>SUM(N3:N8)</f>
        <v>1913927.5207727</v>
      </c>
    </row>
  </sheetData>
  <mergeCells count="5">
    <mergeCell ref="C1:M1"/>
    <mergeCell ref="H6:H9"/>
    <mergeCell ref="I6:I9"/>
    <mergeCell ref="J6:J9"/>
    <mergeCell ref="K6:K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7"/>
  <sheetViews>
    <sheetView zoomScale="115" zoomScaleNormal="115" workbookViewId="0">
      <pane xSplit="3" ySplit="2" topLeftCell="D3" activePane="bottomRight" state="frozenSplit"/>
      <selection/>
      <selection pane="topRight"/>
      <selection pane="bottomLeft"/>
      <selection pane="bottomRight" activeCell="G3" sqref="G3:K3"/>
    </sheetView>
  </sheetViews>
  <sheetFormatPr defaultColWidth="9" defaultRowHeight="14"/>
  <cols>
    <col min="1" max="1" width="5.25454545454545" style="103" customWidth="1"/>
    <col min="2" max="2" width="9.62727272727273" style="103" customWidth="1"/>
    <col min="3" max="3" width="18" customWidth="1"/>
    <col min="4" max="4" width="20.3727272727273" customWidth="1"/>
    <col min="6" max="6" width="7.25454545454545" customWidth="1"/>
    <col min="7" max="10" width="6.62727272727273" style="103" customWidth="1"/>
    <col min="11" max="11" width="6.62727272727273" customWidth="1"/>
    <col min="12" max="12" width="9" style="6" customWidth="1"/>
    <col min="13" max="13" width="9.37272727272727" style="6" customWidth="1"/>
    <col min="14" max="14" width="11.2545454545455" style="6" customWidth="1"/>
    <col min="15" max="15" width="18.6272727272727" style="6" customWidth="1"/>
    <col min="16" max="16" width="8.75454545454545" style="6" customWidth="1"/>
    <col min="17" max="17" width="20" style="6" customWidth="1"/>
    <col min="18" max="18" width="17.5" customWidth="1"/>
  </cols>
  <sheetData>
    <row r="1" ht="41.25" customHeight="1" spans="1:17">
      <c r="A1" s="105"/>
      <c r="B1" s="105"/>
      <c r="C1" s="105"/>
      <c r="D1" s="109" t="s">
        <v>36</v>
      </c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93"/>
    </row>
    <row r="2" ht="24" customHeight="1" spans="1:17">
      <c r="A2" s="110" t="s">
        <v>1</v>
      </c>
      <c r="B2" s="110" t="s">
        <v>2</v>
      </c>
      <c r="C2" s="110" t="s">
        <v>3</v>
      </c>
      <c r="D2" s="110" t="s">
        <v>4</v>
      </c>
      <c r="E2" s="110" t="s">
        <v>5</v>
      </c>
      <c r="F2" s="110" t="s">
        <v>6</v>
      </c>
      <c r="G2" s="111" t="s">
        <v>12</v>
      </c>
      <c r="H2" s="111" t="s">
        <v>37</v>
      </c>
      <c r="I2" s="123" t="s">
        <v>38</v>
      </c>
      <c r="J2" s="123" t="s">
        <v>9</v>
      </c>
      <c r="K2" s="111" t="s">
        <v>39</v>
      </c>
      <c r="L2" s="110" t="s">
        <v>40</v>
      </c>
      <c r="M2" s="110" t="s">
        <v>41</v>
      </c>
      <c r="N2" s="124" t="s">
        <v>42</v>
      </c>
      <c r="O2" s="110" t="s">
        <v>10</v>
      </c>
      <c r="P2" s="110" t="s">
        <v>43</v>
      </c>
      <c r="Q2" s="110" t="s">
        <v>44</v>
      </c>
    </row>
    <row r="3" s="101" customFormat="1" ht="24" customHeight="1" spans="1:18">
      <c r="A3" s="112">
        <v>1</v>
      </c>
      <c r="B3" s="112"/>
      <c r="C3" s="140" t="s">
        <v>45</v>
      </c>
      <c r="D3" s="140" t="s">
        <v>46</v>
      </c>
      <c r="E3" s="140" t="s">
        <v>47</v>
      </c>
      <c r="F3" s="140">
        <v>28</v>
      </c>
      <c r="G3" s="116"/>
      <c r="H3" s="116"/>
      <c r="I3" s="125"/>
      <c r="J3" s="126"/>
      <c r="K3" s="112"/>
      <c r="L3" s="140">
        <v>41.8</v>
      </c>
      <c r="M3" s="140">
        <v>1170.4</v>
      </c>
      <c r="N3" s="112"/>
      <c r="O3" s="140" t="s">
        <v>48</v>
      </c>
      <c r="P3" s="146">
        <v>1.995</v>
      </c>
      <c r="Q3" s="49"/>
      <c r="R3" t="s">
        <v>49</v>
      </c>
    </row>
    <row r="4" s="101" customFormat="1" ht="24" customHeight="1" spans="1:18">
      <c r="A4" s="112">
        <v>2</v>
      </c>
      <c r="B4" s="112"/>
      <c r="C4" s="140" t="s">
        <v>50</v>
      </c>
      <c r="D4" s="140" t="s">
        <v>46</v>
      </c>
      <c r="E4" s="140" t="s">
        <v>47</v>
      </c>
      <c r="F4" s="140">
        <v>54</v>
      </c>
      <c r="G4" s="116"/>
      <c r="H4" s="116"/>
      <c r="I4" s="125"/>
      <c r="J4" s="126"/>
      <c r="K4" s="112"/>
      <c r="L4" s="140">
        <v>100.9</v>
      </c>
      <c r="M4" s="140">
        <v>5448.6</v>
      </c>
      <c r="N4" s="112"/>
      <c r="O4" s="140" t="s">
        <v>51</v>
      </c>
      <c r="P4" s="146">
        <v>8.3025</v>
      </c>
      <c r="Q4" s="49"/>
      <c r="R4" t="s">
        <v>52</v>
      </c>
    </row>
    <row r="5" s="101" customFormat="1" ht="24" customHeight="1" spans="1:18">
      <c r="A5" s="112">
        <v>3</v>
      </c>
      <c r="B5" s="112"/>
      <c r="C5" s="140" t="s">
        <v>53</v>
      </c>
      <c r="D5" s="140" t="s">
        <v>54</v>
      </c>
      <c r="E5" s="140" t="s">
        <v>47</v>
      </c>
      <c r="F5" s="140">
        <v>2</v>
      </c>
      <c r="G5" s="116"/>
      <c r="H5" s="116"/>
      <c r="I5" s="125"/>
      <c r="J5" s="126"/>
      <c r="K5" s="112"/>
      <c r="L5" s="140">
        <v>27.4</v>
      </c>
      <c r="M5" s="140">
        <v>54.8</v>
      </c>
      <c r="N5" s="112"/>
      <c r="O5" s="140" t="s">
        <v>55</v>
      </c>
      <c r="P5" s="146">
        <v>0.06</v>
      </c>
      <c r="Q5" s="49"/>
      <c r="R5" t="s">
        <v>56</v>
      </c>
    </row>
    <row r="6" s="101" customFormat="1" ht="24" customHeight="1" spans="1:18">
      <c r="A6" s="112">
        <v>4</v>
      </c>
      <c r="B6" s="112"/>
      <c r="C6" s="140" t="s">
        <v>57</v>
      </c>
      <c r="D6" s="140" t="s">
        <v>46</v>
      </c>
      <c r="E6" s="140" t="s">
        <v>47</v>
      </c>
      <c r="F6" s="140">
        <v>6</v>
      </c>
      <c r="G6" s="116"/>
      <c r="H6" s="116"/>
      <c r="I6" s="125"/>
      <c r="J6" s="126"/>
      <c r="K6" s="112"/>
      <c r="L6" s="140">
        <v>71.4</v>
      </c>
      <c r="M6" s="140">
        <v>428.4</v>
      </c>
      <c r="N6" s="112"/>
      <c r="O6" s="140" t="s">
        <v>58</v>
      </c>
      <c r="P6" s="146">
        <v>0.6525</v>
      </c>
      <c r="Q6" s="49"/>
      <c r="R6"/>
    </row>
    <row r="7" s="101" customFormat="1" ht="24" customHeight="1" spans="1:18">
      <c r="A7" s="112">
        <v>5</v>
      </c>
      <c r="B7" s="112"/>
      <c r="C7" s="140" t="s">
        <v>59</v>
      </c>
      <c r="D7" s="140" t="s">
        <v>54</v>
      </c>
      <c r="E7" s="140" t="s">
        <v>47</v>
      </c>
      <c r="F7" s="140">
        <v>28</v>
      </c>
      <c r="G7" s="116"/>
      <c r="H7" s="116"/>
      <c r="I7" s="126"/>
      <c r="J7" s="126"/>
      <c r="K7" s="112"/>
      <c r="L7" s="140">
        <v>17.8</v>
      </c>
      <c r="M7" s="140">
        <v>498.4</v>
      </c>
      <c r="N7" s="112"/>
      <c r="O7" s="140" t="s">
        <v>60</v>
      </c>
      <c r="P7" s="146">
        <v>0.546</v>
      </c>
      <c r="Q7" s="49"/>
      <c r="R7"/>
    </row>
    <row r="8" s="101" customFormat="1" ht="24" customHeight="1" spans="1:18">
      <c r="A8" s="112">
        <v>6</v>
      </c>
      <c r="B8" s="112"/>
      <c r="C8" s="140" t="s">
        <v>61</v>
      </c>
      <c r="D8" s="140" t="s">
        <v>46</v>
      </c>
      <c r="E8" s="140" t="s">
        <v>47</v>
      </c>
      <c r="F8" s="140">
        <v>24</v>
      </c>
      <c r="G8" s="116"/>
      <c r="H8" s="116"/>
      <c r="I8" s="126"/>
      <c r="J8" s="126"/>
      <c r="K8" s="112"/>
      <c r="L8" s="140">
        <v>38.2</v>
      </c>
      <c r="M8" s="140">
        <v>916.8</v>
      </c>
      <c r="N8" s="112"/>
      <c r="O8" s="140" t="s">
        <v>62</v>
      </c>
      <c r="P8" s="146">
        <v>1.395</v>
      </c>
      <c r="Q8" s="49"/>
      <c r="R8"/>
    </row>
    <row r="9" s="101" customFormat="1" ht="24" customHeight="1" spans="1:18">
      <c r="A9" s="112">
        <v>7</v>
      </c>
      <c r="B9" s="112"/>
      <c r="C9" s="140" t="s">
        <v>63</v>
      </c>
      <c r="D9" s="140" t="s">
        <v>46</v>
      </c>
      <c r="E9" s="140" t="s">
        <v>47</v>
      </c>
      <c r="F9" s="140">
        <v>80</v>
      </c>
      <c r="G9" s="116"/>
      <c r="H9" s="116"/>
      <c r="I9" s="126"/>
      <c r="J9" s="126"/>
      <c r="K9" s="112"/>
      <c r="L9" s="140">
        <v>104.6</v>
      </c>
      <c r="M9" s="140">
        <v>8368</v>
      </c>
      <c r="N9" s="112"/>
      <c r="O9" s="140" t="s">
        <v>64</v>
      </c>
      <c r="P9" s="146">
        <v>12.75</v>
      </c>
      <c r="Q9" s="49"/>
      <c r="R9"/>
    </row>
    <row r="10" s="101" customFormat="1" ht="24" customHeight="1" spans="1:18">
      <c r="A10" s="112">
        <v>8</v>
      </c>
      <c r="B10" s="112"/>
      <c r="C10" s="140" t="s">
        <v>65</v>
      </c>
      <c r="D10" s="140" t="s">
        <v>46</v>
      </c>
      <c r="E10" s="140" t="s">
        <v>47</v>
      </c>
      <c r="F10" s="140">
        <v>20</v>
      </c>
      <c r="G10" s="116"/>
      <c r="H10" s="116"/>
      <c r="I10" s="126"/>
      <c r="J10" s="126"/>
      <c r="K10" s="112"/>
      <c r="L10" s="140">
        <v>44.3</v>
      </c>
      <c r="M10" s="140">
        <v>886</v>
      </c>
      <c r="N10" s="112"/>
      <c r="O10" s="140" t="s">
        <v>66</v>
      </c>
      <c r="P10" s="146">
        <v>1.35</v>
      </c>
      <c r="Q10" s="49"/>
      <c r="R10" s="147"/>
    </row>
    <row r="11" s="101" customFormat="1" ht="24" customHeight="1" spans="1:18">
      <c r="A11" s="112">
        <v>9</v>
      </c>
      <c r="B11" s="112"/>
      <c r="C11" s="140" t="s">
        <v>67</v>
      </c>
      <c r="D11" s="140" t="s">
        <v>54</v>
      </c>
      <c r="E11" s="140" t="s">
        <v>47</v>
      </c>
      <c r="F11" s="140">
        <v>144</v>
      </c>
      <c r="G11" s="116"/>
      <c r="H11" s="116"/>
      <c r="I11" s="126"/>
      <c r="J11" s="126"/>
      <c r="K11" s="112"/>
      <c r="L11" s="140">
        <v>20.1</v>
      </c>
      <c r="M11" s="140">
        <v>2894.4</v>
      </c>
      <c r="N11" s="112"/>
      <c r="O11" s="140" t="s">
        <v>68</v>
      </c>
      <c r="P11" s="146">
        <v>3.168</v>
      </c>
      <c r="Q11" s="49"/>
      <c r="R11"/>
    </row>
    <row r="12" s="101" customFormat="1" ht="24" customHeight="1" spans="1:18">
      <c r="A12" s="112">
        <v>10</v>
      </c>
      <c r="B12" s="112"/>
      <c r="C12" s="140" t="s">
        <v>69</v>
      </c>
      <c r="D12" s="140" t="s">
        <v>70</v>
      </c>
      <c r="E12" s="140" t="s">
        <v>47</v>
      </c>
      <c r="F12" s="140">
        <v>40</v>
      </c>
      <c r="G12" s="116"/>
      <c r="H12" s="116"/>
      <c r="I12" s="126"/>
      <c r="J12" s="126"/>
      <c r="K12" s="112"/>
      <c r="L12" s="140">
        <v>29.8</v>
      </c>
      <c r="M12" s="140">
        <v>1192</v>
      </c>
      <c r="N12" s="112"/>
      <c r="O12" s="140" t="s">
        <v>71</v>
      </c>
      <c r="P12" s="146">
        <v>1.72</v>
      </c>
      <c r="Q12" s="49"/>
      <c r="R12"/>
    </row>
    <row r="13" s="101" customFormat="1" ht="24" customHeight="1" spans="1:18">
      <c r="A13" s="112">
        <v>11</v>
      </c>
      <c r="B13" s="112"/>
      <c r="C13" s="140" t="s">
        <v>72</v>
      </c>
      <c r="D13" s="140" t="s">
        <v>54</v>
      </c>
      <c r="E13" s="140" t="s">
        <v>47</v>
      </c>
      <c r="F13" s="140">
        <v>112</v>
      </c>
      <c r="G13" s="116"/>
      <c r="H13" s="116"/>
      <c r="I13" s="126"/>
      <c r="J13" s="126"/>
      <c r="K13" s="112"/>
      <c r="L13" s="140">
        <v>18.3</v>
      </c>
      <c r="M13" s="140">
        <v>2049.6</v>
      </c>
      <c r="N13" s="112"/>
      <c r="O13" s="140" t="s">
        <v>73</v>
      </c>
      <c r="P13" s="146">
        <v>2.24</v>
      </c>
      <c r="Q13" s="49"/>
      <c r="R13"/>
    </row>
    <row r="14" s="101" customFormat="1" ht="24" customHeight="1" spans="1:18">
      <c r="A14" s="112">
        <v>12</v>
      </c>
      <c r="B14" s="112"/>
      <c r="C14" s="140" t="s">
        <v>74</v>
      </c>
      <c r="D14" s="140" t="s">
        <v>54</v>
      </c>
      <c r="E14" s="140" t="s">
        <v>47</v>
      </c>
      <c r="F14" s="140">
        <v>36</v>
      </c>
      <c r="G14" s="116"/>
      <c r="H14" s="116"/>
      <c r="I14" s="126"/>
      <c r="J14" s="126"/>
      <c r="K14" s="112"/>
      <c r="L14" s="140">
        <v>19.6</v>
      </c>
      <c r="M14" s="140">
        <v>705.6</v>
      </c>
      <c r="N14" s="112"/>
      <c r="O14" s="140" t="s">
        <v>75</v>
      </c>
      <c r="P14" s="146">
        <v>0.774</v>
      </c>
      <c r="Q14" s="49"/>
      <c r="R14"/>
    </row>
    <row r="15" s="101" customFormat="1" ht="24" customHeight="1" spans="1:18">
      <c r="A15" s="112">
        <v>13</v>
      </c>
      <c r="B15" s="112"/>
      <c r="C15" s="140" t="s">
        <v>76</v>
      </c>
      <c r="D15" s="140" t="s">
        <v>46</v>
      </c>
      <c r="E15" s="140" t="s">
        <v>47</v>
      </c>
      <c r="F15" s="140">
        <v>8</v>
      </c>
      <c r="G15" s="116"/>
      <c r="H15" s="116"/>
      <c r="I15" s="126"/>
      <c r="J15" s="126"/>
      <c r="K15" s="112"/>
      <c r="L15" s="140">
        <v>75.1</v>
      </c>
      <c r="M15" s="140">
        <v>600.8</v>
      </c>
      <c r="N15" s="112"/>
      <c r="O15" s="140" t="s">
        <v>77</v>
      </c>
      <c r="P15" s="146">
        <v>0.915</v>
      </c>
      <c r="Q15" s="49"/>
      <c r="R15"/>
    </row>
    <row r="16" s="101" customFormat="1" ht="24" customHeight="1" spans="1:18">
      <c r="A16" s="112">
        <v>14</v>
      </c>
      <c r="B16" s="112"/>
      <c r="C16" s="140" t="s">
        <v>78</v>
      </c>
      <c r="D16" s="140" t="s">
        <v>79</v>
      </c>
      <c r="E16" s="140" t="s">
        <v>47</v>
      </c>
      <c r="F16" s="140">
        <v>8</v>
      </c>
      <c r="G16" s="116"/>
      <c r="H16" s="116"/>
      <c r="I16" s="126"/>
      <c r="J16" s="126"/>
      <c r="K16" s="112"/>
      <c r="L16" s="140">
        <v>33.5</v>
      </c>
      <c r="M16" s="140">
        <v>268</v>
      </c>
      <c r="N16" s="112"/>
      <c r="O16" s="140" t="s">
        <v>80</v>
      </c>
      <c r="P16" s="146">
        <v>0.325</v>
      </c>
      <c r="Q16" s="49"/>
      <c r="R16"/>
    </row>
    <row r="17" s="102" customFormat="1" ht="24" customHeight="1" spans="1:18">
      <c r="A17" s="112">
        <v>15</v>
      </c>
      <c r="B17" s="110"/>
      <c r="C17" s="140" t="s">
        <v>81</v>
      </c>
      <c r="D17" s="140" t="s">
        <v>70</v>
      </c>
      <c r="E17" s="140" t="s">
        <v>47</v>
      </c>
      <c r="F17" s="140">
        <v>2</v>
      </c>
      <c r="G17" s="111"/>
      <c r="H17" s="111"/>
      <c r="I17" s="129"/>
      <c r="J17" s="123"/>
      <c r="K17" s="110"/>
      <c r="L17" s="140">
        <v>40.8</v>
      </c>
      <c r="M17" s="140">
        <v>81.6</v>
      </c>
      <c r="N17" s="112"/>
      <c r="O17" s="140" t="s">
        <v>82</v>
      </c>
      <c r="P17" s="146">
        <v>0.118</v>
      </c>
      <c r="Q17" s="69"/>
      <c r="R17" s="103"/>
    </row>
    <row r="18" s="102" customFormat="1" ht="24" customHeight="1" spans="1:18">
      <c r="A18" s="112">
        <v>16</v>
      </c>
      <c r="B18" s="110"/>
      <c r="C18" s="140" t="s">
        <v>83</v>
      </c>
      <c r="D18" s="140" t="s">
        <v>46</v>
      </c>
      <c r="E18" s="140" t="s">
        <v>47</v>
      </c>
      <c r="F18" s="140">
        <v>4</v>
      </c>
      <c r="G18" s="111"/>
      <c r="H18" s="111"/>
      <c r="I18" s="129"/>
      <c r="J18" s="123"/>
      <c r="K18" s="110"/>
      <c r="L18" s="140">
        <v>72.6</v>
      </c>
      <c r="M18" s="140">
        <v>290.4</v>
      </c>
      <c r="N18" s="112"/>
      <c r="O18" s="140" t="s">
        <v>84</v>
      </c>
      <c r="P18" s="146">
        <v>0.4425</v>
      </c>
      <c r="Q18" s="69"/>
      <c r="R18" s="103"/>
    </row>
    <row r="19" s="102" customFormat="1" ht="24" customHeight="1" spans="1:18">
      <c r="A19" s="112">
        <v>17</v>
      </c>
      <c r="B19" s="110"/>
      <c r="C19" s="140" t="s">
        <v>85</v>
      </c>
      <c r="D19" s="140" t="s">
        <v>54</v>
      </c>
      <c r="E19" s="140" t="s">
        <v>47</v>
      </c>
      <c r="F19" s="140">
        <v>8</v>
      </c>
      <c r="G19" s="111"/>
      <c r="H19" s="111"/>
      <c r="I19" s="129"/>
      <c r="J19" s="123"/>
      <c r="K19" s="110"/>
      <c r="L19" s="140">
        <v>27.9</v>
      </c>
      <c r="M19" s="140">
        <v>223.2</v>
      </c>
      <c r="N19" s="112"/>
      <c r="O19" s="140" t="s">
        <v>86</v>
      </c>
      <c r="P19" s="146">
        <v>0.244</v>
      </c>
      <c r="Q19" s="69"/>
      <c r="R19" s="103"/>
    </row>
    <row r="20" s="102" customFormat="1" ht="24" customHeight="1" spans="1:18">
      <c r="A20" s="112">
        <v>18</v>
      </c>
      <c r="B20" s="110"/>
      <c r="C20" s="140" t="s">
        <v>87</v>
      </c>
      <c r="D20" s="140" t="s">
        <v>46</v>
      </c>
      <c r="E20" s="140" t="s">
        <v>47</v>
      </c>
      <c r="F20" s="140">
        <v>40</v>
      </c>
      <c r="G20" s="111"/>
      <c r="H20" s="111"/>
      <c r="I20" s="123"/>
      <c r="J20" s="123"/>
      <c r="K20" s="110"/>
      <c r="L20" s="140">
        <v>40.6</v>
      </c>
      <c r="M20" s="140">
        <v>1624</v>
      </c>
      <c r="N20" s="112"/>
      <c r="O20" s="140" t="s">
        <v>88</v>
      </c>
      <c r="P20" s="146">
        <v>2.475</v>
      </c>
      <c r="Q20" s="69"/>
      <c r="R20" s="103"/>
    </row>
    <row r="21" s="102" customFormat="1" ht="24" customHeight="1" spans="1:18">
      <c r="A21" s="112">
        <v>19</v>
      </c>
      <c r="B21" s="110"/>
      <c r="C21" s="140" t="s">
        <v>89</v>
      </c>
      <c r="D21" s="140" t="s">
        <v>46</v>
      </c>
      <c r="E21" s="140" t="s">
        <v>47</v>
      </c>
      <c r="F21" s="140">
        <v>40</v>
      </c>
      <c r="G21" s="111"/>
      <c r="H21" s="111"/>
      <c r="I21" s="123"/>
      <c r="J21" s="123"/>
      <c r="K21" s="110"/>
      <c r="L21" s="140">
        <v>102.2</v>
      </c>
      <c r="M21" s="140">
        <v>4088</v>
      </c>
      <c r="N21" s="112"/>
      <c r="O21" s="140" t="s">
        <v>90</v>
      </c>
      <c r="P21" s="146">
        <v>6.225</v>
      </c>
      <c r="Q21" s="69"/>
      <c r="R21" s="103"/>
    </row>
    <row r="22" s="102" customFormat="1" ht="24" customHeight="1" spans="1:18">
      <c r="A22" s="112">
        <v>20</v>
      </c>
      <c r="B22" s="110"/>
      <c r="C22" s="140" t="s">
        <v>91</v>
      </c>
      <c r="D22" s="140" t="s">
        <v>92</v>
      </c>
      <c r="E22" s="140" t="s">
        <v>47</v>
      </c>
      <c r="F22" s="140">
        <v>56</v>
      </c>
      <c r="G22" s="111"/>
      <c r="H22" s="111"/>
      <c r="I22" s="130"/>
      <c r="J22" s="123"/>
      <c r="K22" s="110"/>
      <c r="L22" s="140">
        <v>54.1</v>
      </c>
      <c r="M22" s="140">
        <v>3029.6</v>
      </c>
      <c r="N22" s="112"/>
      <c r="O22" s="140" t="s">
        <v>93</v>
      </c>
      <c r="P22" s="146">
        <v>2.856</v>
      </c>
      <c r="Q22" s="69"/>
      <c r="R22" s="103"/>
    </row>
    <row r="23" s="102" customFormat="1" ht="24" customHeight="1" spans="1:18">
      <c r="A23" s="112">
        <v>21</v>
      </c>
      <c r="B23" s="110"/>
      <c r="C23" s="140" t="s">
        <v>94</v>
      </c>
      <c r="D23" s="140" t="s">
        <v>92</v>
      </c>
      <c r="E23" s="140" t="s">
        <v>47</v>
      </c>
      <c r="F23" s="140">
        <v>32</v>
      </c>
      <c r="G23" s="111"/>
      <c r="H23" s="111"/>
      <c r="I23" s="129"/>
      <c r="J23" s="123"/>
      <c r="K23" s="110"/>
      <c r="L23" s="140">
        <v>140.1</v>
      </c>
      <c r="M23" s="140">
        <v>4483.2</v>
      </c>
      <c r="N23" s="112"/>
      <c r="O23" s="140" t="s">
        <v>95</v>
      </c>
      <c r="P23" s="146">
        <v>4.224</v>
      </c>
      <c r="Q23" s="69"/>
      <c r="R23" s="103"/>
    </row>
    <row r="24" s="102" customFormat="1" ht="24" customHeight="1" spans="1:18">
      <c r="A24" s="112">
        <v>22</v>
      </c>
      <c r="B24" s="110"/>
      <c r="C24" s="140" t="s">
        <v>96</v>
      </c>
      <c r="D24" s="140" t="s">
        <v>92</v>
      </c>
      <c r="E24" s="140" t="s">
        <v>47</v>
      </c>
      <c r="F24" s="140">
        <v>6</v>
      </c>
      <c r="G24" s="111"/>
      <c r="H24" s="111"/>
      <c r="I24" s="129"/>
      <c r="J24" s="123"/>
      <c r="K24" s="110"/>
      <c r="L24" s="140">
        <v>95.5</v>
      </c>
      <c r="M24" s="140">
        <v>573</v>
      </c>
      <c r="N24" s="112"/>
      <c r="O24" s="140" t="s">
        <v>97</v>
      </c>
      <c r="P24" s="146">
        <v>0.54</v>
      </c>
      <c r="Q24" s="69"/>
      <c r="R24" s="103"/>
    </row>
    <row r="25" s="102" customFormat="1" ht="24" customHeight="1" spans="1:18">
      <c r="A25" s="141">
        <v>23</v>
      </c>
      <c r="B25" s="110"/>
      <c r="C25" s="142" t="s">
        <v>98</v>
      </c>
      <c r="D25" s="142" t="s">
        <v>92</v>
      </c>
      <c r="E25" s="140" t="s">
        <v>47</v>
      </c>
      <c r="F25" s="140">
        <v>4</v>
      </c>
      <c r="G25" s="111"/>
      <c r="H25" s="111"/>
      <c r="I25" s="129"/>
      <c r="J25" s="123"/>
      <c r="K25" s="110"/>
      <c r="L25" s="140">
        <f>455.3-L26</f>
        <v>264.5</v>
      </c>
      <c r="M25" s="140">
        <f>1821.2-M26</f>
        <v>1058</v>
      </c>
      <c r="N25" s="112"/>
      <c r="O25" s="140" t="s">
        <v>99</v>
      </c>
      <c r="P25" s="146">
        <v>1</v>
      </c>
      <c r="Q25" s="69"/>
      <c r="R25" s="103"/>
    </row>
    <row r="26" s="102" customFormat="1" ht="24" customHeight="1" spans="1:18">
      <c r="A26" s="143"/>
      <c r="B26" s="110"/>
      <c r="C26" s="144"/>
      <c r="D26" s="144"/>
      <c r="E26" s="140" t="s">
        <v>47</v>
      </c>
      <c r="F26" s="140">
        <v>4</v>
      </c>
      <c r="G26" s="111"/>
      <c r="H26" s="111"/>
      <c r="I26" s="129"/>
      <c r="J26" s="123"/>
      <c r="K26" s="110"/>
      <c r="L26" s="140">
        <f>31.8*6</f>
        <v>190.8</v>
      </c>
      <c r="M26" s="140">
        <f>F26*L26</f>
        <v>763.2</v>
      </c>
      <c r="N26" s="112"/>
      <c r="O26" s="140" t="s">
        <v>100</v>
      </c>
      <c r="P26" s="140">
        <f>6*0.2*0.15*4</f>
        <v>0.72</v>
      </c>
      <c r="Q26" s="69"/>
      <c r="R26" s="103"/>
    </row>
    <row r="27" s="102" customFormat="1" ht="24" customHeight="1" spans="1:18">
      <c r="A27" s="112">
        <v>24</v>
      </c>
      <c r="B27" s="110"/>
      <c r="C27" s="140" t="s">
        <v>101</v>
      </c>
      <c r="D27" s="140" t="s">
        <v>92</v>
      </c>
      <c r="E27" s="140" t="s">
        <v>47</v>
      </c>
      <c r="F27" s="140">
        <v>48</v>
      </c>
      <c r="G27" s="111"/>
      <c r="H27" s="111"/>
      <c r="I27" s="129"/>
      <c r="J27" s="123"/>
      <c r="K27" s="110"/>
      <c r="L27" s="140">
        <v>138.5</v>
      </c>
      <c r="M27" s="140">
        <v>6648</v>
      </c>
      <c r="N27" s="112"/>
      <c r="O27" s="140" t="s">
        <v>102</v>
      </c>
      <c r="P27" s="146">
        <v>6.264</v>
      </c>
      <c r="Q27" s="69"/>
      <c r="R27" s="103"/>
    </row>
    <row r="28" s="103" customFormat="1" ht="24" customHeight="1" spans="1:17">
      <c r="A28" s="112">
        <v>25</v>
      </c>
      <c r="B28" s="110"/>
      <c r="C28" s="140" t="s">
        <v>103</v>
      </c>
      <c r="D28" s="140" t="s">
        <v>92</v>
      </c>
      <c r="E28" s="140" t="s">
        <v>47</v>
      </c>
      <c r="F28" s="140">
        <v>16</v>
      </c>
      <c r="G28" s="111"/>
      <c r="H28" s="111"/>
      <c r="I28" s="129"/>
      <c r="J28" s="123"/>
      <c r="K28" s="110"/>
      <c r="L28" s="140">
        <v>97.1</v>
      </c>
      <c r="M28" s="140">
        <v>1553.6</v>
      </c>
      <c r="N28" s="112"/>
      <c r="O28" s="140" t="s">
        <v>104</v>
      </c>
      <c r="P28" s="146">
        <v>1.464</v>
      </c>
      <c r="Q28" s="69"/>
    </row>
    <row r="29" s="102" customFormat="1" ht="24" customHeight="1" spans="1:18">
      <c r="A29" s="112">
        <v>26</v>
      </c>
      <c r="B29" s="110"/>
      <c r="C29" s="140" t="s">
        <v>105</v>
      </c>
      <c r="D29" s="140" t="s">
        <v>106</v>
      </c>
      <c r="E29" s="140" t="s">
        <v>47</v>
      </c>
      <c r="F29" s="140">
        <v>4</v>
      </c>
      <c r="G29" s="111"/>
      <c r="H29" s="111"/>
      <c r="I29" s="129"/>
      <c r="J29" s="123"/>
      <c r="K29" s="110"/>
      <c r="L29" s="140">
        <v>27</v>
      </c>
      <c r="M29" s="140">
        <v>108</v>
      </c>
      <c r="N29" s="112"/>
      <c r="O29" s="140" t="s">
        <v>107</v>
      </c>
      <c r="P29" s="146">
        <v>0.261</v>
      </c>
      <c r="Q29" s="69"/>
      <c r="R29" s="103"/>
    </row>
    <row r="30" s="102" customFormat="1" ht="24" customHeight="1" spans="1:18">
      <c r="A30" s="112">
        <v>27</v>
      </c>
      <c r="B30" s="110"/>
      <c r="C30" s="140" t="s">
        <v>108</v>
      </c>
      <c r="D30" s="140" t="s">
        <v>106</v>
      </c>
      <c r="E30" s="140" t="s">
        <v>47</v>
      </c>
      <c r="F30" s="140">
        <v>80</v>
      </c>
      <c r="G30" s="111"/>
      <c r="H30" s="111"/>
      <c r="I30" s="123"/>
      <c r="J30" s="123"/>
      <c r="K30" s="110"/>
      <c r="L30" s="140">
        <v>17.2</v>
      </c>
      <c r="M30" s="140">
        <v>1376</v>
      </c>
      <c r="N30" s="112"/>
      <c r="O30" s="140" t="s">
        <v>109</v>
      </c>
      <c r="P30" s="146">
        <v>3.33</v>
      </c>
      <c r="Q30" s="69"/>
      <c r="R30" s="103"/>
    </row>
    <row r="31" s="102" customFormat="1" ht="24" customHeight="1" spans="1:18">
      <c r="A31" s="112">
        <v>28</v>
      </c>
      <c r="B31" s="110"/>
      <c r="C31" s="140" t="s">
        <v>110</v>
      </c>
      <c r="D31" s="140" t="s">
        <v>106</v>
      </c>
      <c r="E31" s="140" t="s">
        <v>47</v>
      </c>
      <c r="F31" s="140">
        <v>8</v>
      </c>
      <c r="G31" s="111"/>
      <c r="H31" s="111"/>
      <c r="I31" s="123"/>
      <c r="J31" s="123"/>
      <c r="K31" s="110"/>
      <c r="L31" s="140">
        <v>28.3</v>
      </c>
      <c r="M31" s="140">
        <v>226.4</v>
      </c>
      <c r="N31" s="112"/>
      <c r="O31" s="140" t="s">
        <v>111</v>
      </c>
      <c r="P31" s="146">
        <v>0.549</v>
      </c>
      <c r="Q31" s="69"/>
      <c r="R31" s="103"/>
    </row>
    <row r="32" s="102" customFormat="1" ht="24" customHeight="1" spans="1:18">
      <c r="A32" s="141">
        <v>29</v>
      </c>
      <c r="B32" s="110"/>
      <c r="C32" s="142" t="s">
        <v>112</v>
      </c>
      <c r="D32" s="145"/>
      <c r="E32" s="140" t="s">
        <v>113</v>
      </c>
      <c r="F32" s="140">
        <v>12</v>
      </c>
      <c r="G32" s="111"/>
      <c r="H32" s="111"/>
      <c r="I32" s="123"/>
      <c r="J32" s="123"/>
      <c r="K32" s="110"/>
      <c r="L32" s="140">
        <v>556.51</v>
      </c>
      <c r="M32" s="140">
        <v>6678.12</v>
      </c>
      <c r="N32" s="112"/>
      <c r="O32" s="140" t="s">
        <v>114</v>
      </c>
      <c r="P32" s="146">
        <f>50.4877734-P33</f>
        <v>50.1517734</v>
      </c>
      <c r="Q32" s="69"/>
      <c r="R32" s="103"/>
    </row>
    <row r="33" s="102" customFormat="1" ht="24" customHeight="1" spans="1:18">
      <c r="A33" s="143"/>
      <c r="B33" s="110"/>
      <c r="C33" s="144"/>
      <c r="D33" s="145"/>
      <c r="E33" s="140" t="s">
        <v>113</v>
      </c>
      <c r="F33" s="140">
        <v>24</v>
      </c>
      <c r="G33" s="111"/>
      <c r="H33" s="111"/>
      <c r="I33" s="123"/>
      <c r="J33" s="123"/>
      <c r="K33" s="110"/>
      <c r="L33" s="140">
        <f>13.85*0.7</f>
        <v>9.695</v>
      </c>
      <c r="M33" s="140">
        <f>L33*F33</f>
        <v>232.68</v>
      </c>
      <c r="N33" s="112"/>
      <c r="O33" s="140" t="s">
        <v>115</v>
      </c>
      <c r="P33" s="140">
        <f>1.4*0.2*0.1*12</f>
        <v>0.336</v>
      </c>
      <c r="Q33" s="69"/>
      <c r="R33" s="103"/>
    </row>
    <row r="34" s="102" customFormat="1" ht="24" customHeight="1" spans="1:18">
      <c r="A34" s="112">
        <v>30</v>
      </c>
      <c r="B34" s="110"/>
      <c r="C34" s="140" t="s">
        <v>116</v>
      </c>
      <c r="D34" s="140"/>
      <c r="E34" s="140" t="s">
        <v>113</v>
      </c>
      <c r="F34" s="140">
        <v>16</v>
      </c>
      <c r="G34" s="111"/>
      <c r="H34" s="111"/>
      <c r="I34" s="123"/>
      <c r="J34" s="123"/>
      <c r="K34" s="110"/>
      <c r="L34" s="140">
        <v>191</v>
      </c>
      <c r="M34" s="140">
        <v>3056</v>
      </c>
      <c r="N34" s="112"/>
      <c r="O34" s="140" t="s">
        <v>117</v>
      </c>
      <c r="P34" s="146">
        <v>17.0556672</v>
      </c>
      <c r="Q34" s="69"/>
      <c r="R34" s="103"/>
    </row>
    <row r="35" ht="24" customHeight="1" spans="1:18">
      <c r="A35" s="112">
        <v>31</v>
      </c>
      <c r="B35" s="110"/>
      <c r="C35" s="140" t="s">
        <v>118</v>
      </c>
      <c r="D35" s="140"/>
      <c r="E35" s="140" t="s">
        <v>113</v>
      </c>
      <c r="F35" s="140">
        <v>8</v>
      </c>
      <c r="G35" s="120"/>
      <c r="H35" s="121"/>
      <c r="I35" s="121"/>
      <c r="J35" s="110"/>
      <c r="K35" s="121"/>
      <c r="L35" s="140">
        <v>550.9</v>
      </c>
      <c r="M35" s="140">
        <v>4407.2</v>
      </c>
      <c r="N35" s="112"/>
      <c r="O35" s="140" t="s">
        <v>119</v>
      </c>
      <c r="P35" s="146">
        <v>28.470528</v>
      </c>
      <c r="Q35" s="140"/>
      <c r="R35">
        <f>Q35*F35</f>
        <v>0</v>
      </c>
    </row>
    <row r="36" ht="24" customHeight="1" spans="1:17">
      <c r="A36" s="112">
        <v>32</v>
      </c>
      <c r="B36" s="110"/>
      <c r="C36" s="140" t="s">
        <v>120</v>
      </c>
      <c r="D36" s="140"/>
      <c r="E36" s="140" t="s">
        <v>113</v>
      </c>
      <c r="F36" s="140">
        <v>2</v>
      </c>
      <c r="G36" s="120"/>
      <c r="H36" s="121"/>
      <c r="I36" s="121"/>
      <c r="J36" s="110"/>
      <c r="K36" s="121"/>
      <c r="L36" s="140">
        <v>374.3</v>
      </c>
      <c r="M36" s="140">
        <v>748.6</v>
      </c>
      <c r="N36" s="112"/>
      <c r="O36" s="140" t="s">
        <v>121</v>
      </c>
      <c r="P36" s="146">
        <v>5.608317</v>
      </c>
      <c r="Q36" s="49"/>
    </row>
    <row r="37" ht="24" customHeight="1" spans="1:17">
      <c r="A37" s="112">
        <v>33</v>
      </c>
      <c r="B37" s="110"/>
      <c r="C37" s="140" t="s">
        <v>122</v>
      </c>
      <c r="D37" s="140"/>
      <c r="E37" s="140" t="s">
        <v>113</v>
      </c>
      <c r="F37" s="140">
        <v>4</v>
      </c>
      <c r="G37" s="120"/>
      <c r="H37" s="121"/>
      <c r="I37" s="121"/>
      <c r="J37" s="110"/>
      <c r="K37" s="121"/>
      <c r="L37" s="140">
        <v>303.2</v>
      </c>
      <c r="M37" s="140">
        <v>1212.8</v>
      </c>
      <c r="N37" s="112"/>
      <c r="O37" s="140" t="s">
        <v>123</v>
      </c>
      <c r="P37" s="146">
        <v>13.4984148</v>
      </c>
      <c r="Q37" s="49"/>
    </row>
    <row r="38" ht="24" customHeight="1" spans="1:17">
      <c r="A38" s="141">
        <v>34</v>
      </c>
      <c r="B38" s="110"/>
      <c r="C38" s="142" t="s">
        <v>124</v>
      </c>
      <c r="D38" s="140"/>
      <c r="E38" s="140" t="s">
        <v>113</v>
      </c>
      <c r="F38" s="140">
        <v>2</v>
      </c>
      <c r="G38" s="120"/>
      <c r="H38" s="121"/>
      <c r="I38" s="121"/>
      <c r="J38" s="110"/>
      <c r="K38" s="121"/>
      <c r="L38" s="140">
        <f>575.9-L39</f>
        <v>556.51</v>
      </c>
      <c r="M38" s="140">
        <f>L38*F38</f>
        <v>1113.02</v>
      </c>
      <c r="N38" s="112"/>
      <c r="O38" s="140" t="s">
        <v>125</v>
      </c>
      <c r="P38" s="146">
        <f>8.426067-P39</f>
        <v>8.370067</v>
      </c>
      <c r="Q38" s="140"/>
    </row>
    <row r="39" ht="24" customHeight="1" spans="1:17">
      <c r="A39" s="143"/>
      <c r="B39" s="110"/>
      <c r="C39" s="144"/>
      <c r="D39" s="140"/>
      <c r="E39" s="140" t="s">
        <v>113</v>
      </c>
      <c r="F39" s="140">
        <v>2</v>
      </c>
      <c r="G39" s="120"/>
      <c r="H39" s="121"/>
      <c r="I39" s="121"/>
      <c r="J39" s="110"/>
      <c r="K39" s="121"/>
      <c r="L39" s="140">
        <f>13.85*1.4</f>
        <v>19.39</v>
      </c>
      <c r="M39" s="140">
        <f>L39*F39</f>
        <v>38.78</v>
      </c>
      <c r="N39" s="112"/>
      <c r="O39" s="140" t="s">
        <v>126</v>
      </c>
      <c r="P39" s="140">
        <f>1.4*0.2*0.1*2</f>
        <v>0.056</v>
      </c>
      <c r="Q39" s="140"/>
    </row>
    <row r="40" ht="24" customHeight="1" spans="1:17">
      <c r="A40" s="112">
        <v>35</v>
      </c>
      <c r="B40" s="110"/>
      <c r="C40" s="140" t="s">
        <v>127</v>
      </c>
      <c r="D40" s="140"/>
      <c r="E40" s="140" t="s">
        <v>128</v>
      </c>
      <c r="F40" s="140">
        <v>4</v>
      </c>
      <c r="G40" s="120"/>
      <c r="H40" s="121"/>
      <c r="I40" s="121"/>
      <c r="J40" s="110"/>
      <c r="K40" s="121"/>
      <c r="L40" s="140">
        <v>289.1</v>
      </c>
      <c r="M40" s="140">
        <v>1156.4</v>
      </c>
      <c r="N40" s="112"/>
      <c r="O40" s="140" t="s">
        <v>129</v>
      </c>
      <c r="P40" s="146">
        <v>3.087975</v>
      </c>
      <c r="Q40" s="49"/>
    </row>
    <row r="41" ht="24" customHeight="1" spans="1:17">
      <c r="A41" s="112">
        <v>36</v>
      </c>
      <c r="B41" s="110"/>
      <c r="C41" s="140" t="s">
        <v>130</v>
      </c>
      <c r="D41" s="140"/>
      <c r="E41" s="140" t="s">
        <v>128</v>
      </c>
      <c r="F41" s="140">
        <v>4</v>
      </c>
      <c r="G41" s="120"/>
      <c r="H41" s="121"/>
      <c r="I41" s="121"/>
      <c r="J41" s="110"/>
      <c r="K41" s="121"/>
      <c r="L41" s="140">
        <v>370.9</v>
      </c>
      <c r="M41" s="140">
        <v>1483.6</v>
      </c>
      <c r="N41" s="112"/>
      <c r="O41" s="140" t="s">
        <v>131</v>
      </c>
      <c r="P41" s="146">
        <v>4.564275</v>
      </c>
      <c r="Q41" s="49"/>
    </row>
    <row r="42" ht="24" customHeight="1" spans="1:17">
      <c r="A42" s="112">
        <v>37</v>
      </c>
      <c r="B42" s="110"/>
      <c r="C42" s="140" t="s">
        <v>132</v>
      </c>
      <c r="D42" s="140"/>
      <c r="E42" s="140" t="s">
        <v>128</v>
      </c>
      <c r="F42" s="140">
        <v>2</v>
      </c>
      <c r="G42" s="120"/>
      <c r="H42" s="121"/>
      <c r="I42" s="121"/>
      <c r="J42" s="110"/>
      <c r="K42" s="121"/>
      <c r="L42" s="140">
        <v>370.8</v>
      </c>
      <c r="M42" s="140">
        <v>741.6</v>
      </c>
      <c r="N42" s="112"/>
      <c r="O42" s="140" t="s">
        <v>131</v>
      </c>
      <c r="P42" s="146">
        <v>2.2821375</v>
      </c>
      <c r="Q42" s="49"/>
    </row>
    <row r="43" ht="24" customHeight="1" spans="1:17">
      <c r="A43" s="112">
        <v>38</v>
      </c>
      <c r="B43" s="110"/>
      <c r="C43" s="140" t="s">
        <v>133</v>
      </c>
      <c r="D43" s="140"/>
      <c r="E43" s="140" t="s">
        <v>128</v>
      </c>
      <c r="F43" s="140">
        <v>2</v>
      </c>
      <c r="G43" s="120"/>
      <c r="H43" s="121"/>
      <c r="I43" s="121"/>
      <c r="J43" s="110"/>
      <c r="K43" s="121"/>
      <c r="L43" s="140">
        <v>287.9</v>
      </c>
      <c r="M43" s="140">
        <v>575.8</v>
      </c>
      <c r="N43" s="112"/>
      <c r="O43" s="140" t="s">
        <v>129</v>
      </c>
      <c r="P43" s="146">
        <v>1.8646125</v>
      </c>
      <c r="Q43" s="49"/>
    </row>
    <row r="44" ht="24" customHeight="1" spans="1:17">
      <c r="A44" s="112">
        <v>39</v>
      </c>
      <c r="B44" s="110"/>
      <c r="C44" s="140" t="s">
        <v>134</v>
      </c>
      <c r="D44" s="140"/>
      <c r="E44" s="140" t="s">
        <v>128</v>
      </c>
      <c r="F44" s="140">
        <v>2</v>
      </c>
      <c r="G44" s="120"/>
      <c r="H44" s="121"/>
      <c r="I44" s="121"/>
      <c r="J44" s="110"/>
      <c r="K44" s="121"/>
      <c r="L44" s="140">
        <v>293.7</v>
      </c>
      <c r="M44" s="140">
        <v>587.4</v>
      </c>
      <c r="N44" s="112"/>
      <c r="O44" s="140" t="s">
        <v>135</v>
      </c>
      <c r="P44" s="146">
        <v>2.17549</v>
      </c>
      <c r="Q44" s="49"/>
    </row>
    <row r="45" ht="24" customHeight="1" spans="1:17">
      <c r="A45" s="112">
        <v>40</v>
      </c>
      <c r="B45" s="110"/>
      <c r="C45" s="140" t="s">
        <v>136</v>
      </c>
      <c r="D45" s="140" t="s">
        <v>70</v>
      </c>
      <c r="E45" s="140" t="s">
        <v>47</v>
      </c>
      <c r="F45" s="140">
        <v>12</v>
      </c>
      <c r="G45" s="120"/>
      <c r="H45" s="121"/>
      <c r="I45" s="121"/>
      <c r="J45" s="110"/>
      <c r="K45" s="121"/>
      <c r="L45" s="140">
        <v>19.4</v>
      </c>
      <c r="M45" s="140">
        <v>232.8</v>
      </c>
      <c r="N45" s="121"/>
      <c r="O45" s="140" t="s">
        <v>126</v>
      </c>
      <c r="P45" s="146">
        <v>0.336</v>
      </c>
      <c r="Q45" s="49"/>
    </row>
    <row r="46" ht="24" customHeight="1" spans="1:18">
      <c r="A46" s="112">
        <v>41</v>
      </c>
      <c r="B46" s="110"/>
      <c r="C46" s="140" t="s">
        <v>137</v>
      </c>
      <c r="D46" s="140" t="s">
        <v>46</v>
      </c>
      <c r="E46" s="140" t="s">
        <v>47</v>
      </c>
      <c r="F46" s="140">
        <v>4</v>
      </c>
      <c r="G46" s="120"/>
      <c r="H46" s="121"/>
      <c r="I46" s="121"/>
      <c r="J46" s="110"/>
      <c r="K46" s="121"/>
      <c r="L46" s="140">
        <v>72.6</v>
      </c>
      <c r="M46" s="140">
        <v>290.4</v>
      </c>
      <c r="N46" s="121"/>
      <c r="O46" s="140" t="s">
        <v>84</v>
      </c>
      <c r="P46" s="146">
        <v>0.4425</v>
      </c>
      <c r="Q46" s="49"/>
      <c r="R46" s="140"/>
    </row>
    <row r="47" ht="24" customHeight="1" spans="1:18">
      <c r="A47" s="112">
        <v>42</v>
      </c>
      <c r="B47" s="110"/>
      <c r="C47" s="140" t="s">
        <v>138</v>
      </c>
      <c r="D47" s="140" t="s">
        <v>70</v>
      </c>
      <c r="E47" s="140" t="s">
        <v>47</v>
      </c>
      <c r="F47" s="140">
        <v>2</v>
      </c>
      <c r="G47" s="120"/>
      <c r="H47" s="121"/>
      <c r="I47" s="121"/>
      <c r="J47" s="110"/>
      <c r="K47" s="121"/>
      <c r="L47" s="140">
        <v>20.8</v>
      </c>
      <c r="M47" s="140">
        <v>41.6</v>
      </c>
      <c r="N47" s="121"/>
      <c r="O47" s="140" t="s">
        <v>139</v>
      </c>
      <c r="P47" s="146">
        <v>0.06</v>
      </c>
      <c r="Q47" s="49"/>
      <c r="R47" s="140"/>
    </row>
    <row r="48" ht="24" customHeight="1" spans="1:18">
      <c r="A48" s="112">
        <v>43</v>
      </c>
      <c r="B48" s="110"/>
      <c r="C48" s="140" t="s">
        <v>140</v>
      </c>
      <c r="D48" s="140" t="s">
        <v>46</v>
      </c>
      <c r="E48" s="140" t="s">
        <v>47</v>
      </c>
      <c r="F48" s="140">
        <v>2</v>
      </c>
      <c r="G48" s="120"/>
      <c r="H48" s="121"/>
      <c r="I48" s="121"/>
      <c r="J48" s="110"/>
      <c r="K48" s="121"/>
      <c r="L48" s="140">
        <v>71.4</v>
      </c>
      <c r="M48" s="140">
        <v>142.8</v>
      </c>
      <c r="N48" s="121"/>
      <c r="O48" s="140" t="s">
        <v>58</v>
      </c>
      <c r="P48" s="146">
        <v>0.2175</v>
      </c>
      <c r="Q48" s="49"/>
      <c r="R48" s="140"/>
    </row>
    <row r="49" ht="24" customHeight="1" spans="1:17">
      <c r="A49" s="112">
        <v>44</v>
      </c>
      <c r="B49" s="110"/>
      <c r="C49" s="140" t="s">
        <v>141</v>
      </c>
      <c r="D49" s="140" t="s">
        <v>46</v>
      </c>
      <c r="E49" s="140" t="s">
        <v>47</v>
      </c>
      <c r="F49" s="140">
        <v>2</v>
      </c>
      <c r="G49" s="120"/>
      <c r="H49" s="121"/>
      <c r="I49" s="121"/>
      <c r="J49" s="110"/>
      <c r="K49" s="121"/>
      <c r="L49" s="140">
        <v>75.1</v>
      </c>
      <c r="M49" s="140">
        <v>150.2</v>
      </c>
      <c r="N49" s="121"/>
      <c r="O49" s="140" t="s">
        <v>77</v>
      </c>
      <c r="P49" s="146">
        <v>0.22875</v>
      </c>
      <c r="Q49" s="49"/>
    </row>
    <row r="50" ht="24" customHeight="1" spans="1:17">
      <c r="A50" s="112">
        <v>45</v>
      </c>
      <c r="B50" s="110"/>
      <c r="C50" s="140" t="s">
        <v>142</v>
      </c>
      <c r="D50" s="140" t="s">
        <v>70</v>
      </c>
      <c r="E50" s="140" t="s">
        <v>47</v>
      </c>
      <c r="F50" s="140">
        <v>2</v>
      </c>
      <c r="G50" s="120"/>
      <c r="H50" s="121"/>
      <c r="I50" s="121"/>
      <c r="J50" s="110"/>
      <c r="K50" s="121"/>
      <c r="L50" s="140">
        <v>20.5</v>
      </c>
      <c r="M50" s="140">
        <v>41</v>
      </c>
      <c r="N50" s="121"/>
      <c r="O50" s="140" t="s">
        <v>143</v>
      </c>
      <c r="P50" s="146">
        <v>0.05916</v>
      </c>
      <c r="Q50" s="49"/>
    </row>
    <row r="51" ht="24" customHeight="1" spans="1:17">
      <c r="A51" s="112">
        <v>46</v>
      </c>
      <c r="B51" s="110"/>
      <c r="C51" s="140" t="s">
        <v>144</v>
      </c>
      <c r="D51" s="140" t="s">
        <v>46</v>
      </c>
      <c r="E51" s="140" t="s">
        <v>47</v>
      </c>
      <c r="F51" s="140">
        <v>2</v>
      </c>
      <c r="G51" s="120"/>
      <c r="H51" s="121"/>
      <c r="I51" s="121"/>
      <c r="J51" s="110"/>
      <c r="K51" s="121"/>
      <c r="L51" s="140">
        <v>76.3</v>
      </c>
      <c r="M51" s="140">
        <v>152.6</v>
      </c>
      <c r="N51" s="121"/>
      <c r="O51" s="140" t="s">
        <v>145</v>
      </c>
      <c r="P51" s="146">
        <v>0.2325</v>
      </c>
      <c r="Q51" s="49"/>
    </row>
    <row r="52" ht="24" customHeight="1" spans="1:17">
      <c r="A52" s="112">
        <v>47</v>
      </c>
      <c r="B52" s="110"/>
      <c r="C52" s="140" t="s">
        <v>146</v>
      </c>
      <c r="D52" s="140" t="s">
        <v>70</v>
      </c>
      <c r="E52" s="140" t="s">
        <v>47</v>
      </c>
      <c r="F52" s="140">
        <v>2</v>
      </c>
      <c r="G52" s="120"/>
      <c r="H52" s="121"/>
      <c r="I52" s="121"/>
      <c r="J52" s="110"/>
      <c r="K52" s="121"/>
      <c r="L52" s="140">
        <v>21.5</v>
      </c>
      <c r="M52" s="140">
        <v>43</v>
      </c>
      <c r="N52" s="121"/>
      <c r="O52" s="140" t="s">
        <v>147</v>
      </c>
      <c r="P52" s="146">
        <v>0.062</v>
      </c>
      <c r="Q52" s="49"/>
    </row>
    <row r="53" ht="24" customHeight="1" spans="1:17">
      <c r="A53" s="112">
        <v>48</v>
      </c>
      <c r="B53" s="110"/>
      <c r="C53" s="140" t="s">
        <v>148</v>
      </c>
      <c r="D53" s="140" t="s">
        <v>46</v>
      </c>
      <c r="E53" s="140" t="s">
        <v>47</v>
      </c>
      <c r="F53" s="140">
        <v>2</v>
      </c>
      <c r="G53" s="120"/>
      <c r="H53" s="121"/>
      <c r="I53" s="121"/>
      <c r="J53" s="110"/>
      <c r="K53" s="121"/>
      <c r="L53" s="140">
        <v>73.9</v>
      </c>
      <c r="M53" s="140">
        <v>147.8</v>
      </c>
      <c r="N53" s="121"/>
      <c r="O53" s="140" t="s">
        <v>149</v>
      </c>
      <c r="P53" s="146">
        <v>0.225</v>
      </c>
      <c r="Q53" s="49"/>
    </row>
    <row r="54" ht="24" customHeight="1" spans="1:17">
      <c r="A54" s="112">
        <v>49</v>
      </c>
      <c r="B54" s="110"/>
      <c r="C54" s="140" t="s">
        <v>150</v>
      </c>
      <c r="D54" s="140"/>
      <c r="E54" s="140" t="s">
        <v>47</v>
      </c>
      <c r="F54" s="140">
        <v>12</v>
      </c>
      <c r="G54" s="120"/>
      <c r="H54" s="121"/>
      <c r="I54" s="121"/>
      <c r="J54" s="110"/>
      <c r="K54" s="121"/>
      <c r="L54" s="140">
        <v>60.1</v>
      </c>
      <c r="M54" s="140">
        <v>721.2</v>
      </c>
      <c r="N54" s="121"/>
      <c r="O54" s="140" t="s">
        <v>151</v>
      </c>
      <c r="P54" s="146">
        <v>2.22558</v>
      </c>
      <c r="Q54" s="49"/>
    </row>
    <row r="55" ht="24" customHeight="1" spans="1:17">
      <c r="A55" s="112">
        <v>50</v>
      </c>
      <c r="B55" s="110"/>
      <c r="C55" s="140" t="s">
        <v>152</v>
      </c>
      <c r="D55" s="140"/>
      <c r="E55" s="140" t="s">
        <v>47</v>
      </c>
      <c r="F55" s="140">
        <v>174</v>
      </c>
      <c r="G55" s="120"/>
      <c r="H55" s="121"/>
      <c r="I55" s="121"/>
      <c r="J55" s="110"/>
      <c r="K55" s="121"/>
      <c r="L55" s="140">
        <v>380.4</v>
      </c>
      <c r="M55" s="140">
        <f>L55*F55</f>
        <v>66189.6</v>
      </c>
      <c r="N55" s="121"/>
      <c r="O55" s="140" t="s">
        <v>153</v>
      </c>
      <c r="P55" s="146">
        <v>169.8</v>
      </c>
      <c r="Q55" s="140"/>
    </row>
    <row r="56" ht="24" customHeight="1" spans="1:17">
      <c r="A56" s="112">
        <v>51</v>
      </c>
      <c r="B56" s="110"/>
      <c r="C56" s="140" t="s">
        <v>154</v>
      </c>
      <c r="D56" s="140" t="s">
        <v>70</v>
      </c>
      <c r="E56" s="140" t="s">
        <v>47</v>
      </c>
      <c r="F56" s="140">
        <v>2</v>
      </c>
      <c r="G56" s="120"/>
      <c r="H56" s="121"/>
      <c r="I56" s="121"/>
      <c r="J56" s="110"/>
      <c r="K56" s="121"/>
      <c r="L56" s="140">
        <v>42.2</v>
      </c>
      <c r="M56" s="140">
        <v>84.4</v>
      </c>
      <c r="N56" s="121"/>
      <c r="O56" s="140" t="s">
        <v>155</v>
      </c>
      <c r="P56" s="146">
        <v>0.122</v>
      </c>
      <c r="Q56" s="49"/>
    </row>
    <row r="57" ht="24" customHeight="1" spans="1:17">
      <c r="A57" s="112">
        <v>52</v>
      </c>
      <c r="B57" s="110"/>
      <c r="C57" s="140" t="s">
        <v>156</v>
      </c>
      <c r="D57" s="140" t="s">
        <v>70</v>
      </c>
      <c r="E57" s="140" t="s">
        <v>47</v>
      </c>
      <c r="F57" s="140">
        <v>4</v>
      </c>
      <c r="G57" s="120"/>
      <c r="H57" s="121"/>
      <c r="I57" s="121"/>
      <c r="J57" s="110"/>
      <c r="K57" s="121"/>
      <c r="L57" s="140">
        <v>56.7</v>
      </c>
      <c r="M57" s="140">
        <v>226.8</v>
      </c>
      <c r="N57" s="121"/>
      <c r="O57" s="140" t="s">
        <v>157</v>
      </c>
      <c r="P57" s="146">
        <v>0.32728</v>
      </c>
      <c r="Q57" s="49"/>
    </row>
    <row r="58" ht="24" customHeight="1" spans="1:17">
      <c r="A58" s="112">
        <v>53</v>
      </c>
      <c r="B58" s="110"/>
      <c r="C58" s="140" t="s">
        <v>158</v>
      </c>
      <c r="D58" s="140" t="s">
        <v>70</v>
      </c>
      <c r="E58" s="140" t="s">
        <v>47</v>
      </c>
      <c r="F58" s="140">
        <v>16</v>
      </c>
      <c r="G58" s="120"/>
      <c r="H58" s="121"/>
      <c r="I58" s="121"/>
      <c r="J58" s="110"/>
      <c r="K58" s="121"/>
      <c r="L58" s="140">
        <v>10.5</v>
      </c>
      <c r="M58" s="140">
        <v>168</v>
      </c>
      <c r="N58" s="121"/>
      <c r="O58" s="140" t="s">
        <v>159</v>
      </c>
      <c r="P58" s="146">
        <v>0.24672</v>
      </c>
      <c r="Q58" s="49"/>
    </row>
    <row r="59" ht="24" customHeight="1" spans="1:17">
      <c r="A59" s="112">
        <v>54</v>
      </c>
      <c r="B59" s="110"/>
      <c r="C59" s="140" t="s">
        <v>160</v>
      </c>
      <c r="D59" s="140" t="s">
        <v>70</v>
      </c>
      <c r="E59" s="140" t="s">
        <v>47</v>
      </c>
      <c r="F59" s="140">
        <v>16</v>
      </c>
      <c r="G59" s="120"/>
      <c r="H59" s="121"/>
      <c r="I59" s="121"/>
      <c r="J59" s="110"/>
      <c r="K59" s="121"/>
      <c r="L59" s="140">
        <v>10.5</v>
      </c>
      <c r="M59" s="140">
        <v>168</v>
      </c>
      <c r="N59" s="121"/>
      <c r="O59" s="140" t="s">
        <v>159</v>
      </c>
      <c r="P59" s="146">
        <v>0.24672</v>
      </c>
      <c r="Q59" s="49"/>
    </row>
    <row r="60" ht="24" customHeight="1" spans="1:17">
      <c r="A60" s="112">
        <v>55</v>
      </c>
      <c r="B60" s="110"/>
      <c r="C60" s="140" t="s">
        <v>161</v>
      </c>
      <c r="D60" s="140" t="s">
        <v>70</v>
      </c>
      <c r="E60" s="140" t="s">
        <v>47</v>
      </c>
      <c r="F60" s="140">
        <v>2</v>
      </c>
      <c r="G60" s="120"/>
      <c r="H60" s="121"/>
      <c r="I60" s="121"/>
      <c r="J60" s="110"/>
      <c r="K60" s="121"/>
      <c r="L60" s="140">
        <v>56.1</v>
      </c>
      <c r="M60" s="140">
        <v>112.2</v>
      </c>
      <c r="N60" s="121"/>
      <c r="O60" s="140" t="s">
        <v>162</v>
      </c>
      <c r="P60" s="146">
        <v>0.1762</v>
      </c>
      <c r="Q60" s="49"/>
    </row>
    <row r="61" ht="24" customHeight="1" spans="1:17">
      <c r="A61" s="112">
        <v>56</v>
      </c>
      <c r="B61" s="110"/>
      <c r="C61" s="140" t="s">
        <v>163</v>
      </c>
      <c r="D61" s="140" t="s">
        <v>70</v>
      </c>
      <c r="E61" s="140" t="s">
        <v>47</v>
      </c>
      <c r="F61" s="140">
        <v>32</v>
      </c>
      <c r="G61" s="120"/>
      <c r="H61" s="121"/>
      <c r="I61" s="121"/>
      <c r="J61" s="110"/>
      <c r="K61" s="121"/>
      <c r="L61" s="140">
        <v>86.6</v>
      </c>
      <c r="M61" s="140">
        <v>2771.2</v>
      </c>
      <c r="N61" s="121"/>
      <c r="O61" s="140" t="s">
        <v>164</v>
      </c>
      <c r="P61" s="146">
        <v>4.01152</v>
      </c>
      <c r="Q61" s="49"/>
    </row>
    <row r="62" ht="24" customHeight="1" spans="1:17">
      <c r="A62" s="112">
        <v>57</v>
      </c>
      <c r="B62" s="110"/>
      <c r="C62" s="140" t="s">
        <v>165</v>
      </c>
      <c r="D62" s="140" t="s">
        <v>70</v>
      </c>
      <c r="E62" s="140" t="s">
        <v>47</v>
      </c>
      <c r="F62" s="140">
        <v>16</v>
      </c>
      <c r="G62" s="120"/>
      <c r="H62" s="121"/>
      <c r="I62" s="121"/>
      <c r="J62" s="110"/>
      <c r="K62" s="121"/>
      <c r="L62" s="140">
        <v>82.3</v>
      </c>
      <c r="M62" s="140">
        <v>1316.8</v>
      </c>
      <c r="N62" s="121"/>
      <c r="O62" s="140" t="s">
        <v>166</v>
      </c>
      <c r="P62" s="146">
        <v>1.92512</v>
      </c>
      <c r="Q62" s="49"/>
    </row>
    <row r="63" ht="24" customHeight="1" spans="1:17">
      <c r="A63" s="112">
        <v>58</v>
      </c>
      <c r="B63" s="110"/>
      <c r="C63" s="140" t="s">
        <v>167</v>
      </c>
      <c r="D63" s="140" t="s">
        <v>70</v>
      </c>
      <c r="E63" s="140" t="s">
        <v>47</v>
      </c>
      <c r="F63" s="140">
        <v>16</v>
      </c>
      <c r="G63" s="120"/>
      <c r="H63" s="121"/>
      <c r="I63" s="121"/>
      <c r="J63" s="110"/>
      <c r="K63" s="121"/>
      <c r="L63" s="140">
        <v>82.3</v>
      </c>
      <c r="M63" s="140">
        <v>1316.8</v>
      </c>
      <c r="N63" s="121"/>
      <c r="O63" s="140" t="s">
        <v>166</v>
      </c>
      <c r="P63" s="146">
        <v>1.92512</v>
      </c>
      <c r="Q63" s="49"/>
    </row>
    <row r="64" ht="24" customHeight="1" spans="1:17">
      <c r="A64" s="112">
        <v>59</v>
      </c>
      <c r="B64" s="110"/>
      <c r="C64" s="140" t="s">
        <v>168</v>
      </c>
      <c r="D64" s="140" t="s">
        <v>70</v>
      </c>
      <c r="E64" s="140" t="s">
        <v>47</v>
      </c>
      <c r="F64" s="140">
        <v>2</v>
      </c>
      <c r="G64" s="120"/>
      <c r="H64" s="121"/>
      <c r="I64" s="121"/>
      <c r="J64" s="110"/>
      <c r="K64" s="121"/>
      <c r="L64" s="140">
        <v>12.5</v>
      </c>
      <c r="M64" s="140">
        <v>25</v>
      </c>
      <c r="N64" s="121"/>
      <c r="O64" s="140" t="s">
        <v>169</v>
      </c>
      <c r="P64" s="146">
        <v>0.0358</v>
      </c>
      <c r="Q64" s="49"/>
    </row>
    <row r="65" ht="24" customHeight="1" spans="1:17">
      <c r="A65" s="112">
        <v>60</v>
      </c>
      <c r="B65" s="110"/>
      <c r="C65" s="140" t="s">
        <v>170</v>
      </c>
      <c r="D65" s="140" t="s">
        <v>70</v>
      </c>
      <c r="E65" s="140" t="s">
        <v>47</v>
      </c>
      <c r="F65" s="140">
        <v>2</v>
      </c>
      <c r="G65" s="120"/>
      <c r="H65" s="121"/>
      <c r="I65" s="121"/>
      <c r="J65" s="110"/>
      <c r="K65" s="121"/>
      <c r="L65" s="140">
        <v>22</v>
      </c>
      <c r="M65" s="140">
        <v>44</v>
      </c>
      <c r="N65" s="121"/>
      <c r="O65" s="140" t="s">
        <v>171</v>
      </c>
      <c r="P65" s="146">
        <v>0.06524</v>
      </c>
      <c r="Q65" s="49"/>
    </row>
    <row r="66" ht="24" customHeight="1" spans="1:17">
      <c r="A66" s="112">
        <v>61</v>
      </c>
      <c r="B66" s="110"/>
      <c r="C66" s="140" t="s">
        <v>172</v>
      </c>
      <c r="D66" s="140" t="s">
        <v>70</v>
      </c>
      <c r="E66" s="140" t="s">
        <v>47</v>
      </c>
      <c r="F66" s="140">
        <v>4</v>
      </c>
      <c r="G66" s="120"/>
      <c r="H66" s="121"/>
      <c r="I66" s="121"/>
      <c r="J66" s="110"/>
      <c r="K66" s="121"/>
      <c r="L66" s="140">
        <v>120.1</v>
      </c>
      <c r="M66" s="140">
        <v>480.4</v>
      </c>
      <c r="N66" s="121"/>
      <c r="O66" s="140" t="s">
        <v>173</v>
      </c>
      <c r="P66" s="146">
        <v>0.6996</v>
      </c>
      <c r="Q66" s="49"/>
    </row>
    <row r="67" ht="24" customHeight="1" spans="1:17">
      <c r="A67" s="141">
        <v>62</v>
      </c>
      <c r="B67" s="110"/>
      <c r="C67" s="142" t="s">
        <v>174</v>
      </c>
      <c r="D67" s="142" t="s">
        <v>70</v>
      </c>
      <c r="E67" s="140" t="s">
        <v>47</v>
      </c>
      <c r="F67" s="140">
        <v>2</v>
      </c>
      <c r="G67" s="120"/>
      <c r="H67" s="121"/>
      <c r="I67" s="121"/>
      <c r="J67" s="110"/>
      <c r="K67" s="121"/>
      <c r="L67" s="140">
        <f>198-L68</f>
        <v>115.2</v>
      </c>
      <c r="M67" s="140">
        <f>396-M68</f>
        <v>230.4</v>
      </c>
      <c r="N67" s="121"/>
      <c r="O67" s="140" t="s">
        <v>175</v>
      </c>
      <c r="P67" s="146">
        <v>0.45</v>
      </c>
      <c r="Q67" s="49"/>
    </row>
    <row r="68" ht="24" customHeight="1" spans="1:17">
      <c r="A68" s="143"/>
      <c r="B68" s="110"/>
      <c r="C68" s="144"/>
      <c r="D68" s="144"/>
      <c r="E68" s="140" t="s">
        <v>47</v>
      </c>
      <c r="F68" s="140">
        <v>2</v>
      </c>
      <c r="G68" s="120"/>
      <c r="H68" s="121"/>
      <c r="I68" s="121"/>
      <c r="J68" s="110"/>
      <c r="K68" s="121"/>
      <c r="L68" s="140">
        <f>13.8*6</f>
        <v>82.8</v>
      </c>
      <c r="M68" s="140">
        <f>L68*F68</f>
        <v>165.6</v>
      </c>
      <c r="N68" s="121"/>
      <c r="O68" s="140" t="s">
        <v>176</v>
      </c>
      <c r="P68" s="140">
        <f>6*0.2*0.1</f>
        <v>0.12</v>
      </c>
      <c r="Q68" s="49"/>
    </row>
    <row r="69" ht="24" customHeight="1" spans="1:17">
      <c r="A69" s="112">
        <v>63</v>
      </c>
      <c r="B69" s="110"/>
      <c r="C69" s="140" t="s">
        <v>177</v>
      </c>
      <c r="D69" s="140" t="s">
        <v>70</v>
      </c>
      <c r="E69" s="140" t="s">
        <v>47</v>
      </c>
      <c r="F69" s="140">
        <v>8</v>
      </c>
      <c r="G69" s="120"/>
      <c r="H69" s="121"/>
      <c r="I69" s="121"/>
      <c r="J69" s="110"/>
      <c r="K69" s="121"/>
      <c r="L69" s="140">
        <v>20.9</v>
      </c>
      <c r="M69" s="140">
        <v>167.2</v>
      </c>
      <c r="N69" s="121"/>
      <c r="O69" s="140" t="s">
        <v>178</v>
      </c>
      <c r="P69" s="146">
        <v>0.2544</v>
      </c>
      <c r="Q69" s="49"/>
    </row>
    <row r="70" ht="24" customHeight="1" spans="1:17">
      <c r="A70" s="112">
        <v>64</v>
      </c>
      <c r="B70" s="110"/>
      <c r="C70" s="140" t="s">
        <v>179</v>
      </c>
      <c r="D70" s="140" t="s">
        <v>70</v>
      </c>
      <c r="E70" s="140" t="s">
        <v>47</v>
      </c>
      <c r="F70" s="140">
        <v>6</v>
      </c>
      <c r="G70" s="120"/>
      <c r="H70" s="121"/>
      <c r="I70" s="121"/>
      <c r="J70" s="110"/>
      <c r="K70" s="121"/>
      <c r="L70" s="140">
        <v>23.3</v>
      </c>
      <c r="M70" s="140">
        <v>139.8</v>
      </c>
      <c r="N70" s="121"/>
      <c r="O70" s="140" t="s">
        <v>180</v>
      </c>
      <c r="P70" s="146">
        <v>0.21156</v>
      </c>
      <c r="Q70" s="49"/>
    </row>
    <row r="71" ht="24" customHeight="1" spans="1:17">
      <c r="A71" s="112">
        <v>65</v>
      </c>
      <c r="B71" s="110"/>
      <c r="C71" s="140" t="s">
        <v>181</v>
      </c>
      <c r="D71" s="140" t="s">
        <v>70</v>
      </c>
      <c r="E71" s="140" t="s">
        <v>47</v>
      </c>
      <c r="F71" s="140">
        <v>4</v>
      </c>
      <c r="G71" s="120"/>
      <c r="H71" s="121"/>
      <c r="I71" s="121"/>
      <c r="J71" s="110"/>
      <c r="K71" s="121"/>
      <c r="L71" s="140">
        <v>7.9</v>
      </c>
      <c r="M71" s="140">
        <v>31.6</v>
      </c>
      <c r="N71" s="121"/>
      <c r="O71" s="140" t="s">
        <v>182</v>
      </c>
      <c r="P71" s="146">
        <v>0.04664</v>
      </c>
      <c r="Q71" s="49"/>
    </row>
    <row r="72" ht="24" customHeight="1" spans="1:17">
      <c r="A72" s="112">
        <v>66</v>
      </c>
      <c r="B72" s="110"/>
      <c r="C72" s="140" t="s">
        <v>183</v>
      </c>
      <c r="D72" s="140" t="s">
        <v>70</v>
      </c>
      <c r="E72" s="140" t="s">
        <v>47</v>
      </c>
      <c r="F72" s="140">
        <v>4</v>
      </c>
      <c r="G72" s="120"/>
      <c r="H72" s="121"/>
      <c r="I72" s="121"/>
      <c r="J72" s="110"/>
      <c r="K72" s="121"/>
      <c r="L72" s="140">
        <v>7.9</v>
      </c>
      <c r="M72" s="140">
        <v>31.6</v>
      </c>
      <c r="N72" s="121"/>
      <c r="O72" s="140" t="s">
        <v>182</v>
      </c>
      <c r="P72" s="146">
        <v>0.04664</v>
      </c>
      <c r="Q72" s="49"/>
    </row>
    <row r="73" ht="24" customHeight="1" spans="1:17">
      <c r="A73" s="112">
        <v>67</v>
      </c>
      <c r="B73" s="110"/>
      <c r="C73" s="140" t="s">
        <v>184</v>
      </c>
      <c r="D73" s="140" t="s">
        <v>70</v>
      </c>
      <c r="E73" s="140" t="s">
        <v>47</v>
      </c>
      <c r="F73" s="140">
        <v>8</v>
      </c>
      <c r="G73" s="120"/>
      <c r="H73" s="121"/>
      <c r="I73" s="121"/>
      <c r="J73" s="110"/>
      <c r="K73" s="121"/>
      <c r="L73" s="140">
        <v>123.8</v>
      </c>
      <c r="M73" s="140">
        <v>990.4</v>
      </c>
      <c r="N73" s="121"/>
      <c r="O73" s="140" t="s">
        <v>185</v>
      </c>
      <c r="P73" s="146">
        <v>1.43408</v>
      </c>
      <c r="Q73" s="140"/>
    </row>
    <row r="74" ht="24" customHeight="1" spans="1:17">
      <c r="A74" s="112">
        <v>68</v>
      </c>
      <c r="B74" s="110"/>
      <c r="C74" s="140" t="s">
        <v>186</v>
      </c>
      <c r="D74" s="140" t="s">
        <v>70</v>
      </c>
      <c r="E74" s="140" t="s">
        <v>47</v>
      </c>
      <c r="F74" s="140">
        <v>4</v>
      </c>
      <c r="G74" s="120"/>
      <c r="H74" s="121"/>
      <c r="I74" s="121"/>
      <c r="J74" s="110"/>
      <c r="K74" s="121"/>
      <c r="L74" s="140">
        <v>120.1</v>
      </c>
      <c r="M74" s="140">
        <v>480.4</v>
      </c>
      <c r="N74" s="121"/>
      <c r="O74" s="140" t="s">
        <v>173</v>
      </c>
      <c r="P74" s="146">
        <v>0.6996</v>
      </c>
      <c r="Q74" s="49"/>
    </row>
    <row r="75" ht="24" customHeight="1" spans="1:17">
      <c r="A75" s="112">
        <v>69</v>
      </c>
      <c r="B75" s="110"/>
      <c r="C75" s="140" t="s">
        <v>187</v>
      </c>
      <c r="D75" s="140" t="s">
        <v>188</v>
      </c>
      <c r="E75" s="140" t="s">
        <v>47</v>
      </c>
      <c r="F75" s="140">
        <v>52</v>
      </c>
      <c r="G75" s="120"/>
      <c r="H75" s="121"/>
      <c r="I75" s="121"/>
      <c r="J75" s="110"/>
      <c r="K75" s="121"/>
      <c r="L75" s="140">
        <v>3.95</v>
      </c>
      <c r="M75" s="140">
        <v>205.4</v>
      </c>
      <c r="N75" s="121"/>
      <c r="O75" s="140" t="s">
        <v>189</v>
      </c>
      <c r="P75" s="146">
        <v>0.52</v>
      </c>
      <c r="Q75" s="49"/>
    </row>
    <row r="76" ht="24" customHeight="1" spans="1:17">
      <c r="A76" s="112">
        <v>70</v>
      </c>
      <c r="B76" s="110"/>
      <c r="C76" s="140" t="s">
        <v>187</v>
      </c>
      <c r="D76" s="140" t="s">
        <v>190</v>
      </c>
      <c r="E76" s="140" t="s">
        <v>47</v>
      </c>
      <c r="F76" s="140">
        <v>9</v>
      </c>
      <c r="G76" s="120"/>
      <c r="H76" s="121"/>
      <c r="I76" s="121"/>
      <c r="J76" s="110"/>
      <c r="K76" s="121"/>
      <c r="L76" s="140">
        <v>20.2</v>
      </c>
      <c r="M76" s="140">
        <v>181.8</v>
      </c>
      <c r="N76" s="121"/>
      <c r="O76" s="140" t="s">
        <v>191</v>
      </c>
      <c r="P76" s="146">
        <v>0.18</v>
      </c>
      <c r="Q76" s="49"/>
    </row>
    <row r="77" ht="24" customHeight="1" spans="1:17">
      <c r="A77" s="112">
        <v>71</v>
      </c>
      <c r="B77" s="110"/>
      <c r="C77" s="140" t="s">
        <v>187</v>
      </c>
      <c r="D77" s="140" t="s">
        <v>192</v>
      </c>
      <c r="E77" s="140" t="s">
        <v>47</v>
      </c>
      <c r="F77" s="140">
        <v>13</v>
      </c>
      <c r="G77" s="120"/>
      <c r="H77" s="121"/>
      <c r="I77" s="121"/>
      <c r="J77" s="110"/>
      <c r="K77" s="121"/>
      <c r="L77" s="140">
        <v>11.4</v>
      </c>
      <c r="M77" s="140">
        <v>148.2</v>
      </c>
      <c r="N77" s="121"/>
      <c r="O77" s="140" t="s">
        <v>193</v>
      </c>
      <c r="P77" s="146">
        <v>0.013</v>
      </c>
      <c r="Q77" s="49"/>
    </row>
    <row r="78" ht="24" customHeight="1" spans="1:17">
      <c r="A78" s="112">
        <v>72</v>
      </c>
      <c r="B78" s="110"/>
      <c r="C78" s="140" t="s">
        <v>194</v>
      </c>
      <c r="D78" s="140" t="s">
        <v>195</v>
      </c>
      <c r="E78" s="140" t="s">
        <v>47</v>
      </c>
      <c r="F78" s="140">
        <v>8</v>
      </c>
      <c r="G78" s="120"/>
      <c r="H78" s="121"/>
      <c r="I78" s="121"/>
      <c r="J78" s="110"/>
      <c r="K78" s="121"/>
      <c r="L78" s="140">
        <v>14.1</v>
      </c>
      <c r="M78" s="140">
        <v>112.8</v>
      </c>
      <c r="N78" s="121"/>
      <c r="O78" s="140" t="s">
        <v>196</v>
      </c>
      <c r="P78" s="146">
        <v>0.008</v>
      </c>
      <c r="Q78" s="49"/>
    </row>
    <row r="79" ht="24" customHeight="1" spans="1:17">
      <c r="A79" s="112">
        <v>73</v>
      </c>
      <c r="B79" s="110"/>
      <c r="C79" s="140" t="s">
        <v>197</v>
      </c>
      <c r="D79" s="140"/>
      <c r="E79" s="140" t="s">
        <v>198</v>
      </c>
      <c r="F79" s="140">
        <v>4</v>
      </c>
      <c r="G79" s="120"/>
      <c r="H79" s="121"/>
      <c r="I79" s="121"/>
      <c r="J79" s="110"/>
      <c r="K79" s="121"/>
      <c r="L79" s="140">
        <v>18.3</v>
      </c>
      <c r="M79" s="140">
        <v>73.2</v>
      </c>
      <c r="N79" s="121"/>
      <c r="O79" s="140" t="s">
        <v>199</v>
      </c>
      <c r="P79" s="146">
        <v>0.8448</v>
      </c>
      <c r="Q79" s="140"/>
    </row>
    <row r="80" ht="24" customHeight="1" spans="1:17">
      <c r="A80" s="112">
        <v>74</v>
      </c>
      <c r="B80" s="110"/>
      <c r="C80" s="140" t="s">
        <v>200</v>
      </c>
      <c r="D80" s="140"/>
      <c r="E80" s="140" t="s">
        <v>198</v>
      </c>
      <c r="F80" s="140">
        <v>4</v>
      </c>
      <c r="G80" s="120"/>
      <c r="H80" s="121"/>
      <c r="I80" s="121"/>
      <c r="J80" s="110"/>
      <c r="K80" s="121"/>
      <c r="L80" s="140">
        <v>18.3</v>
      </c>
      <c r="M80" s="140">
        <v>73.2</v>
      </c>
      <c r="N80" s="121"/>
      <c r="O80" s="140" t="s">
        <v>199</v>
      </c>
      <c r="P80" s="146">
        <v>0.8448</v>
      </c>
      <c r="Q80" s="49"/>
    </row>
    <row r="81" ht="24" customHeight="1" spans="1:17">
      <c r="A81" s="112">
        <v>75</v>
      </c>
      <c r="B81" s="110"/>
      <c r="C81" s="140" t="s">
        <v>201</v>
      </c>
      <c r="D81" s="140"/>
      <c r="E81" s="140" t="s">
        <v>198</v>
      </c>
      <c r="F81" s="140">
        <v>32</v>
      </c>
      <c r="G81" s="120"/>
      <c r="H81" s="121"/>
      <c r="I81" s="121"/>
      <c r="J81" s="110"/>
      <c r="K81" s="121"/>
      <c r="L81" s="140">
        <v>12.7</v>
      </c>
      <c r="M81" s="140">
        <v>406.4</v>
      </c>
      <c r="N81" s="121"/>
      <c r="O81" s="140" t="s">
        <v>202</v>
      </c>
      <c r="P81" s="146">
        <v>4.6848</v>
      </c>
      <c r="Q81" s="49"/>
    </row>
    <row r="82" ht="24" customHeight="1" spans="1:17">
      <c r="A82" s="112">
        <v>76</v>
      </c>
      <c r="B82" s="110"/>
      <c r="C82" s="140" t="s">
        <v>203</v>
      </c>
      <c r="D82" s="140" t="s">
        <v>204</v>
      </c>
      <c r="E82" s="140" t="s">
        <v>198</v>
      </c>
      <c r="F82" s="140">
        <v>48</v>
      </c>
      <c r="G82" s="120"/>
      <c r="H82" s="121"/>
      <c r="I82" s="121"/>
      <c r="J82" s="110"/>
      <c r="K82" s="121"/>
      <c r="L82" s="148">
        <v>14.1594375</v>
      </c>
      <c r="M82" s="149">
        <f t="shared" ref="M82:M87" si="0">L82*F82</f>
        <v>679.653</v>
      </c>
      <c r="N82" s="121"/>
      <c r="O82" s="140" t="s">
        <v>205</v>
      </c>
      <c r="P82" s="146">
        <v>0.26</v>
      </c>
      <c r="Q82" s="140"/>
    </row>
    <row r="83" ht="24" customHeight="1" spans="1:17">
      <c r="A83" s="112">
        <v>77</v>
      </c>
      <c r="B83" s="110"/>
      <c r="C83" s="140" t="s">
        <v>206</v>
      </c>
      <c r="D83" s="140" t="s">
        <v>207</v>
      </c>
      <c r="E83" s="140" t="s">
        <v>198</v>
      </c>
      <c r="F83" s="140">
        <v>12</v>
      </c>
      <c r="G83" s="120"/>
      <c r="H83" s="121"/>
      <c r="I83" s="121"/>
      <c r="J83" s="110"/>
      <c r="K83" s="121"/>
      <c r="L83" s="148">
        <v>15.6901875</v>
      </c>
      <c r="M83" s="149">
        <f t="shared" si="0"/>
        <v>188.28225</v>
      </c>
      <c r="N83" s="121"/>
      <c r="O83" s="140" t="s">
        <v>208</v>
      </c>
      <c r="P83" s="146">
        <v>0.24</v>
      </c>
      <c r="Q83" s="140"/>
    </row>
    <row r="84" ht="24" customHeight="1" spans="1:17">
      <c r="A84" s="112">
        <v>78</v>
      </c>
      <c r="B84" s="110"/>
      <c r="C84" s="140" t="s">
        <v>209</v>
      </c>
      <c r="D84" s="140" t="s">
        <v>210</v>
      </c>
      <c r="E84" s="140" t="s">
        <v>198</v>
      </c>
      <c r="F84" s="140">
        <v>160</v>
      </c>
      <c r="G84" s="120"/>
      <c r="H84" s="121"/>
      <c r="I84" s="121"/>
      <c r="J84" s="110"/>
      <c r="K84" s="121"/>
      <c r="L84" s="148">
        <v>40.9475625</v>
      </c>
      <c r="M84" s="149">
        <f t="shared" si="0"/>
        <v>6551.61</v>
      </c>
      <c r="N84" s="121"/>
      <c r="O84" s="140" t="s">
        <v>211</v>
      </c>
      <c r="P84" s="146">
        <v>1.24</v>
      </c>
      <c r="Q84" s="140"/>
    </row>
    <row r="85" ht="24" customHeight="1" spans="1:17">
      <c r="A85" s="112">
        <v>79</v>
      </c>
      <c r="B85" s="110"/>
      <c r="C85" s="140" t="s">
        <v>212</v>
      </c>
      <c r="D85" s="140" t="s">
        <v>213</v>
      </c>
      <c r="E85" s="140" t="s">
        <v>198</v>
      </c>
      <c r="F85" s="140">
        <v>230</v>
      </c>
      <c r="G85" s="120"/>
      <c r="H85" s="121"/>
      <c r="I85" s="121"/>
      <c r="J85" s="110"/>
      <c r="K85" s="121"/>
      <c r="L85" s="148">
        <v>54.7243125</v>
      </c>
      <c r="M85" s="149">
        <f t="shared" si="0"/>
        <v>12586.591875</v>
      </c>
      <c r="N85" s="121"/>
      <c r="O85" s="140" t="s">
        <v>214</v>
      </c>
      <c r="P85" s="146">
        <v>1.03</v>
      </c>
      <c r="Q85" s="140"/>
    </row>
    <row r="86" ht="24" customHeight="1" spans="1:17">
      <c r="A86" s="112">
        <v>80</v>
      </c>
      <c r="B86" s="110"/>
      <c r="C86" s="140" t="s">
        <v>215</v>
      </c>
      <c r="D86" s="140" t="s">
        <v>216</v>
      </c>
      <c r="E86" s="140" t="s">
        <v>198</v>
      </c>
      <c r="F86" s="140">
        <v>28</v>
      </c>
      <c r="G86" s="120"/>
      <c r="H86" s="121"/>
      <c r="I86" s="121"/>
      <c r="J86" s="110"/>
      <c r="K86" s="121"/>
      <c r="L86" s="148">
        <v>48.984</v>
      </c>
      <c r="M86" s="149">
        <f t="shared" si="0"/>
        <v>1371.552</v>
      </c>
      <c r="N86" s="121"/>
      <c r="O86" s="140" t="s">
        <v>217</v>
      </c>
      <c r="P86" s="146">
        <v>0.41</v>
      </c>
      <c r="Q86" s="140"/>
    </row>
    <row r="87" ht="24" customHeight="1" spans="1:17">
      <c r="A87" s="112">
        <v>81</v>
      </c>
      <c r="B87" s="110"/>
      <c r="C87" s="140" t="s">
        <v>218</v>
      </c>
      <c r="D87" s="140" t="s">
        <v>219</v>
      </c>
      <c r="E87" s="140" t="s">
        <v>198</v>
      </c>
      <c r="F87" s="140">
        <v>24</v>
      </c>
      <c r="G87" s="120"/>
      <c r="H87" s="121"/>
      <c r="I87" s="121"/>
      <c r="J87" s="110"/>
      <c r="K87" s="121"/>
      <c r="L87" s="148">
        <v>14.35078125</v>
      </c>
      <c r="M87" s="149">
        <f t="shared" si="0"/>
        <v>344.41875</v>
      </c>
      <c r="N87" s="121"/>
      <c r="O87" s="140" t="s">
        <v>220</v>
      </c>
      <c r="P87" s="146">
        <v>0.23</v>
      </c>
      <c r="Q87" s="140"/>
    </row>
  </sheetData>
  <mergeCells count="11">
    <mergeCell ref="D1:P1"/>
    <mergeCell ref="A25:A26"/>
    <mergeCell ref="A32:A33"/>
    <mergeCell ref="A38:A39"/>
    <mergeCell ref="A67:A68"/>
    <mergeCell ref="C25:C26"/>
    <mergeCell ref="C32:C33"/>
    <mergeCell ref="C38:C39"/>
    <mergeCell ref="C67:C68"/>
    <mergeCell ref="D25:D26"/>
    <mergeCell ref="D67:D6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25"/>
  <sheetViews>
    <sheetView zoomScale="115" zoomScaleNormal="115" workbookViewId="0">
      <pane xSplit="3" ySplit="2" topLeftCell="D3" activePane="bottomRight" state="frozenSplit"/>
      <selection/>
      <selection pane="topRight"/>
      <selection pane="bottomLeft"/>
      <selection pane="bottomRight" activeCell="C1" sqref="C1"/>
    </sheetView>
  </sheetViews>
  <sheetFormatPr defaultColWidth="9" defaultRowHeight="14"/>
  <cols>
    <col min="1" max="1" width="4.18181818181818" style="103" customWidth="1"/>
    <col min="2" max="2" width="13.5909090909091" style="93" customWidth="1"/>
    <col min="3" max="3" width="22.7545454545455" style="6" customWidth="1"/>
    <col min="4" max="4" width="17.7545454545455" style="101" customWidth="1"/>
    <col min="5" max="5" width="5.37272727272727" customWidth="1"/>
    <col min="6" max="6" width="7.25454545454545" style="101" customWidth="1"/>
    <col min="7" max="9" width="2.62727272727273" style="103" hidden="1" customWidth="1"/>
    <col min="10" max="10" width="10.6272727272727" style="103" hidden="1" customWidth="1"/>
    <col min="11" max="11" width="6.5" style="103" hidden="1" customWidth="1"/>
    <col min="12" max="12" width="9" style="6" customWidth="1"/>
    <col min="13" max="13" width="11.7545454545455" style="6" customWidth="1"/>
    <col min="14" max="14" width="8" style="6" customWidth="1"/>
    <col min="15" max="15" width="11.2545454545455" style="6" customWidth="1"/>
    <col min="16" max="16" width="7.75454545454545" style="6" customWidth="1"/>
    <col min="17" max="17" width="18.6272727272727" style="104" customWidth="1"/>
    <col min="18" max="18" width="8.75454545454545" style="6" customWidth="1"/>
  </cols>
  <sheetData>
    <row r="1" ht="41.25" customHeight="1" spans="1:18">
      <c r="A1" s="105"/>
      <c r="B1" s="106" t="s">
        <v>221</v>
      </c>
      <c r="C1" s="107"/>
      <c r="D1" s="108"/>
      <c r="E1" s="109"/>
      <c r="F1" s="108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31"/>
      <c r="R1" s="109"/>
    </row>
    <row r="2" ht="24" customHeight="1" spans="1:18">
      <c r="A2" s="110" t="s">
        <v>1</v>
      </c>
      <c r="B2" s="110"/>
      <c r="C2" s="110" t="s">
        <v>3</v>
      </c>
      <c r="D2" s="110" t="s">
        <v>4</v>
      </c>
      <c r="E2" s="110" t="s">
        <v>5</v>
      </c>
      <c r="F2" s="110" t="s">
        <v>6</v>
      </c>
      <c r="G2" s="111" t="s">
        <v>12</v>
      </c>
      <c r="H2" s="111" t="s">
        <v>37</v>
      </c>
      <c r="I2" s="123" t="s">
        <v>38</v>
      </c>
      <c r="J2" s="123" t="s">
        <v>9</v>
      </c>
      <c r="K2" s="111" t="s">
        <v>39</v>
      </c>
      <c r="L2" s="110" t="s">
        <v>40</v>
      </c>
      <c r="M2" s="110" t="s">
        <v>41</v>
      </c>
      <c r="N2" s="124" t="s">
        <v>222</v>
      </c>
      <c r="O2" s="124" t="s">
        <v>223</v>
      </c>
      <c r="P2" s="124" t="s">
        <v>224</v>
      </c>
      <c r="Q2" s="110" t="s">
        <v>10</v>
      </c>
      <c r="R2" s="110" t="s">
        <v>43</v>
      </c>
    </row>
    <row r="3" s="101" customFormat="1" ht="24" customHeight="1" spans="1:18">
      <c r="A3" s="112">
        <v>1</v>
      </c>
      <c r="B3" s="113" t="s">
        <v>225</v>
      </c>
      <c r="C3" s="113" t="s">
        <v>226</v>
      </c>
      <c r="D3" s="114" t="s">
        <v>227</v>
      </c>
      <c r="E3" s="112"/>
      <c r="F3" s="115">
        <v>88</v>
      </c>
      <c r="G3" s="116"/>
      <c r="H3" s="116"/>
      <c r="I3" s="125"/>
      <c r="J3" s="126"/>
      <c r="K3" s="126"/>
      <c r="L3" s="127">
        <v>182.7166</v>
      </c>
      <c r="M3" s="121">
        <f>F3*L3</f>
        <v>16079.0608</v>
      </c>
      <c r="N3" s="128">
        <v>9200</v>
      </c>
      <c r="O3" s="112">
        <v>690</v>
      </c>
      <c r="P3" s="112">
        <f t="shared" ref="P3:P23" si="0">75+(F3-1)*2.3</f>
        <v>275.1</v>
      </c>
      <c r="Q3" s="112" t="s">
        <v>228</v>
      </c>
      <c r="R3" s="121">
        <f>N3*O3*P3/1000000000</f>
        <v>1.7463348</v>
      </c>
    </row>
    <row r="4" s="101" customFormat="1" ht="24" customHeight="1" spans="1:18">
      <c r="A4" s="112">
        <v>2</v>
      </c>
      <c r="B4" s="113" t="s">
        <v>229</v>
      </c>
      <c r="C4" s="113" t="s">
        <v>230</v>
      </c>
      <c r="D4" s="114" t="s">
        <v>227</v>
      </c>
      <c r="E4" s="112"/>
      <c r="F4" s="115">
        <v>2</v>
      </c>
      <c r="G4" s="116"/>
      <c r="H4" s="116"/>
      <c r="I4" s="125"/>
      <c r="J4" s="126"/>
      <c r="K4" s="126"/>
      <c r="L4" s="127">
        <v>183.709625</v>
      </c>
      <c r="M4" s="121">
        <f t="shared" ref="M4:M27" si="1">F4*L4</f>
        <v>367.41925</v>
      </c>
      <c r="N4" s="128">
        <v>9250</v>
      </c>
      <c r="O4" s="112">
        <v>690</v>
      </c>
      <c r="P4" s="112">
        <f t="shared" si="0"/>
        <v>77.3</v>
      </c>
      <c r="Q4" s="112" t="s">
        <v>231</v>
      </c>
      <c r="R4" s="121">
        <f t="shared" ref="R4:R23" si="2">N4*O4*P4/1000000000</f>
        <v>0.49336725</v>
      </c>
    </row>
    <row r="5" s="101" customFormat="1" ht="24" customHeight="1" spans="1:18">
      <c r="A5" s="112">
        <v>3</v>
      </c>
      <c r="B5" s="113" t="s">
        <v>232</v>
      </c>
      <c r="C5" s="113" t="s">
        <v>233</v>
      </c>
      <c r="D5" s="114" t="s">
        <v>227</v>
      </c>
      <c r="E5" s="112"/>
      <c r="F5" s="115">
        <v>112</v>
      </c>
      <c r="G5" s="116"/>
      <c r="H5" s="116"/>
      <c r="I5" s="125"/>
      <c r="J5" s="126"/>
      <c r="K5" s="126"/>
      <c r="L5" s="127">
        <v>130.006833</v>
      </c>
      <c r="M5" s="121">
        <f t="shared" si="1"/>
        <v>14560.765296</v>
      </c>
      <c r="N5" s="128">
        <v>6546</v>
      </c>
      <c r="O5" s="112">
        <v>690</v>
      </c>
      <c r="P5" s="112">
        <f t="shared" si="0"/>
        <v>330.3</v>
      </c>
      <c r="Q5" s="112" t="s">
        <v>234</v>
      </c>
      <c r="R5" s="121">
        <f t="shared" si="2"/>
        <v>1.491879222</v>
      </c>
    </row>
    <row r="6" s="101" customFormat="1" ht="24" customHeight="1" spans="1:18">
      <c r="A6" s="112">
        <v>4</v>
      </c>
      <c r="B6" s="113" t="s">
        <v>235</v>
      </c>
      <c r="C6" s="113" t="s">
        <v>236</v>
      </c>
      <c r="D6" s="114" t="s">
        <v>227</v>
      </c>
      <c r="E6" s="112"/>
      <c r="F6" s="115">
        <v>65</v>
      </c>
      <c r="G6" s="116"/>
      <c r="H6" s="116"/>
      <c r="I6" s="125"/>
      <c r="J6" s="126"/>
      <c r="K6" s="126"/>
      <c r="L6" s="127">
        <v>122.142075</v>
      </c>
      <c r="M6" s="121">
        <f t="shared" si="1"/>
        <v>7939.234875</v>
      </c>
      <c r="N6" s="128">
        <v>6150</v>
      </c>
      <c r="O6" s="112">
        <v>690</v>
      </c>
      <c r="P6" s="112">
        <f t="shared" si="0"/>
        <v>222.2</v>
      </c>
      <c r="Q6" s="112" t="s">
        <v>237</v>
      </c>
      <c r="R6" s="121">
        <f t="shared" si="2"/>
        <v>0.9429057</v>
      </c>
    </row>
    <row r="7" s="101" customFormat="1" ht="24" customHeight="1" spans="1:18">
      <c r="A7" s="112">
        <v>5</v>
      </c>
      <c r="B7" s="113" t="s">
        <v>238</v>
      </c>
      <c r="C7" s="113" t="s">
        <v>239</v>
      </c>
      <c r="D7" s="114" t="s">
        <v>227</v>
      </c>
      <c r="E7" s="112"/>
      <c r="F7" s="115">
        <v>3</v>
      </c>
      <c r="G7" s="116"/>
      <c r="H7" s="116"/>
      <c r="I7" s="126"/>
      <c r="J7" s="126"/>
      <c r="K7" s="126"/>
      <c r="L7" s="127">
        <v>173.2034205</v>
      </c>
      <c r="M7" s="121">
        <f t="shared" si="1"/>
        <v>519.6102615</v>
      </c>
      <c r="N7" s="128">
        <v>8721</v>
      </c>
      <c r="O7" s="112">
        <v>690</v>
      </c>
      <c r="P7" s="112">
        <f t="shared" si="0"/>
        <v>79.6</v>
      </c>
      <c r="Q7" s="112" t="s">
        <v>240</v>
      </c>
      <c r="R7" s="121">
        <f t="shared" si="2"/>
        <v>0.478992204</v>
      </c>
    </row>
    <row r="8" s="101" customFormat="1" ht="24" customHeight="1" spans="1:18">
      <c r="A8" s="112">
        <v>6</v>
      </c>
      <c r="B8" s="113" t="s">
        <v>241</v>
      </c>
      <c r="C8" s="113" t="s">
        <v>242</v>
      </c>
      <c r="D8" s="114" t="s">
        <v>227</v>
      </c>
      <c r="E8" s="112"/>
      <c r="F8" s="115">
        <v>3</v>
      </c>
      <c r="G8" s="116"/>
      <c r="H8" s="116"/>
      <c r="I8" s="126"/>
      <c r="J8" s="126"/>
      <c r="K8" s="126"/>
      <c r="L8" s="127">
        <v>123.1351</v>
      </c>
      <c r="M8" s="121">
        <f t="shared" si="1"/>
        <v>369.4053</v>
      </c>
      <c r="N8" s="128">
        <v>6200</v>
      </c>
      <c r="O8" s="112">
        <v>690</v>
      </c>
      <c r="P8" s="112">
        <f t="shared" si="0"/>
        <v>79.6</v>
      </c>
      <c r="Q8" s="112" t="s">
        <v>243</v>
      </c>
      <c r="R8" s="121">
        <f t="shared" si="2"/>
        <v>0.3405288</v>
      </c>
    </row>
    <row r="9" s="101" customFormat="1" ht="24" customHeight="1" spans="1:18">
      <c r="A9" s="112">
        <v>7</v>
      </c>
      <c r="B9" s="113" t="s">
        <v>244</v>
      </c>
      <c r="C9" s="113" t="s">
        <v>245</v>
      </c>
      <c r="D9" s="114" t="s">
        <v>227</v>
      </c>
      <c r="E9" s="112"/>
      <c r="F9" s="115">
        <v>23</v>
      </c>
      <c r="G9" s="116"/>
      <c r="H9" s="116"/>
      <c r="I9" s="126"/>
      <c r="J9" s="126"/>
      <c r="K9" s="126"/>
      <c r="L9" s="127">
        <v>120.156025</v>
      </c>
      <c r="M9" s="121">
        <f t="shared" si="1"/>
        <v>2763.588575</v>
      </c>
      <c r="N9" s="128">
        <v>6050</v>
      </c>
      <c r="O9" s="112">
        <v>690</v>
      </c>
      <c r="P9" s="112">
        <f t="shared" si="0"/>
        <v>125.6</v>
      </c>
      <c r="Q9" s="112" t="s">
        <v>246</v>
      </c>
      <c r="R9" s="121">
        <f t="shared" si="2"/>
        <v>0.5243172</v>
      </c>
    </row>
    <row r="10" s="101" customFormat="1" ht="24" customHeight="1" spans="1:18">
      <c r="A10" s="112">
        <v>8</v>
      </c>
      <c r="B10" s="113" t="s">
        <v>247</v>
      </c>
      <c r="C10" s="113" t="s">
        <v>248</v>
      </c>
      <c r="D10" s="114" t="s">
        <v>227</v>
      </c>
      <c r="E10" s="112"/>
      <c r="F10" s="115">
        <v>20</v>
      </c>
      <c r="G10" s="116"/>
      <c r="H10" s="116"/>
      <c r="I10" s="126"/>
      <c r="J10" s="126"/>
      <c r="K10" s="126"/>
      <c r="L10" s="127">
        <v>117.17695</v>
      </c>
      <c r="M10" s="121">
        <f t="shared" si="1"/>
        <v>2343.539</v>
      </c>
      <c r="N10" s="128">
        <v>5900</v>
      </c>
      <c r="O10" s="112">
        <v>690</v>
      </c>
      <c r="P10" s="112">
        <f t="shared" si="0"/>
        <v>118.7</v>
      </c>
      <c r="Q10" s="112" t="s">
        <v>249</v>
      </c>
      <c r="R10" s="121">
        <f t="shared" si="2"/>
        <v>0.4832277</v>
      </c>
    </row>
    <row r="11" s="101" customFormat="1" ht="24" customHeight="1" spans="1:18">
      <c r="A11" s="112">
        <v>9</v>
      </c>
      <c r="B11" s="113" t="s">
        <v>250</v>
      </c>
      <c r="C11" s="113" t="s">
        <v>251</v>
      </c>
      <c r="D11" s="114" t="s">
        <v>227</v>
      </c>
      <c r="E11" s="112"/>
      <c r="F11" s="115">
        <v>4</v>
      </c>
      <c r="G11" s="116"/>
      <c r="H11" s="116"/>
      <c r="I11" s="126"/>
      <c r="J11" s="126"/>
      <c r="K11" s="126"/>
      <c r="L11" s="127">
        <v>78.7468825</v>
      </c>
      <c r="M11" s="121">
        <f t="shared" si="1"/>
        <v>314.98753</v>
      </c>
      <c r="N11" s="128">
        <v>3965</v>
      </c>
      <c r="O11" s="112">
        <v>690</v>
      </c>
      <c r="P11" s="112">
        <f t="shared" si="0"/>
        <v>81.9</v>
      </c>
      <c r="Q11" s="112" t="s">
        <v>252</v>
      </c>
      <c r="R11" s="121">
        <f t="shared" si="2"/>
        <v>0.224066115</v>
      </c>
    </row>
    <row r="12" s="101" customFormat="1" ht="24" customHeight="1" spans="1:18">
      <c r="A12" s="112">
        <v>10</v>
      </c>
      <c r="B12" s="113" t="s">
        <v>253</v>
      </c>
      <c r="C12" s="113" t="s">
        <v>254</v>
      </c>
      <c r="D12" s="114" t="s">
        <v>227</v>
      </c>
      <c r="E12" s="112"/>
      <c r="F12" s="115">
        <v>77</v>
      </c>
      <c r="G12" s="116"/>
      <c r="H12" s="116"/>
      <c r="I12" s="126"/>
      <c r="J12" s="126"/>
      <c r="K12" s="126"/>
      <c r="L12" s="127">
        <v>112.211825</v>
      </c>
      <c r="M12" s="121">
        <f t="shared" si="1"/>
        <v>8640.310525</v>
      </c>
      <c r="N12" s="128">
        <v>5650</v>
      </c>
      <c r="O12" s="112">
        <v>690</v>
      </c>
      <c r="P12" s="112">
        <f t="shared" si="0"/>
        <v>249.8</v>
      </c>
      <c r="Q12" s="112" t="s">
        <v>255</v>
      </c>
      <c r="R12" s="121">
        <f t="shared" si="2"/>
        <v>0.9738453</v>
      </c>
    </row>
    <row r="13" s="102" customFormat="1" ht="24" customHeight="1" spans="1:18">
      <c r="A13" s="112">
        <v>11</v>
      </c>
      <c r="B13" s="113" t="s">
        <v>256</v>
      </c>
      <c r="C13" s="113" t="s">
        <v>257</v>
      </c>
      <c r="D13" s="114" t="s">
        <v>227</v>
      </c>
      <c r="E13" s="112"/>
      <c r="F13" s="115">
        <v>22</v>
      </c>
      <c r="G13" s="111"/>
      <c r="H13" s="111"/>
      <c r="I13" s="129"/>
      <c r="J13" s="123"/>
      <c r="K13" s="123"/>
      <c r="L13" s="127">
        <v>109.23275</v>
      </c>
      <c r="M13" s="121">
        <f t="shared" si="1"/>
        <v>2403.1205</v>
      </c>
      <c r="N13" s="128">
        <v>5500</v>
      </c>
      <c r="O13" s="112">
        <v>690</v>
      </c>
      <c r="P13" s="112">
        <f t="shared" si="0"/>
        <v>123.3</v>
      </c>
      <c r="Q13" s="112" t="s">
        <v>258</v>
      </c>
      <c r="R13" s="121">
        <f t="shared" si="2"/>
        <v>0.4679235</v>
      </c>
    </row>
    <row r="14" s="102" customFormat="1" ht="24" customHeight="1" spans="1:18">
      <c r="A14" s="112">
        <v>12</v>
      </c>
      <c r="B14" s="113" t="s">
        <v>259</v>
      </c>
      <c r="C14" s="113" t="s">
        <v>260</v>
      </c>
      <c r="D14" s="114" t="s">
        <v>227</v>
      </c>
      <c r="E14" s="112"/>
      <c r="F14" s="115">
        <v>11</v>
      </c>
      <c r="G14" s="111"/>
      <c r="H14" s="111"/>
      <c r="I14" s="129"/>
      <c r="J14" s="123"/>
      <c r="K14" s="123"/>
      <c r="L14" s="127">
        <v>151.932825</v>
      </c>
      <c r="M14" s="121">
        <f t="shared" si="1"/>
        <v>1671.261075</v>
      </c>
      <c r="N14" s="128">
        <v>7650</v>
      </c>
      <c r="O14" s="112">
        <v>690</v>
      </c>
      <c r="P14" s="112">
        <f t="shared" si="0"/>
        <v>98</v>
      </c>
      <c r="Q14" s="112" t="s">
        <v>261</v>
      </c>
      <c r="R14" s="121">
        <f t="shared" si="2"/>
        <v>0.517293</v>
      </c>
    </row>
    <row r="15" s="102" customFormat="1" ht="24" customHeight="1" spans="1:18">
      <c r="A15" s="112">
        <v>13</v>
      </c>
      <c r="B15" s="113" t="s">
        <v>262</v>
      </c>
      <c r="C15" s="113" t="s">
        <v>263</v>
      </c>
      <c r="D15" s="114" t="s">
        <v>227</v>
      </c>
      <c r="E15" s="112"/>
      <c r="F15" s="115">
        <v>24</v>
      </c>
      <c r="G15" s="111"/>
      <c r="H15" s="111"/>
      <c r="I15" s="129"/>
      <c r="J15" s="123"/>
      <c r="K15" s="123"/>
      <c r="L15" s="127">
        <v>130.086275</v>
      </c>
      <c r="M15" s="121">
        <f t="shared" si="1"/>
        <v>3122.0706</v>
      </c>
      <c r="N15" s="128">
        <v>6550</v>
      </c>
      <c r="O15" s="112">
        <v>690</v>
      </c>
      <c r="P15" s="112">
        <f t="shared" si="0"/>
        <v>127.9</v>
      </c>
      <c r="Q15" s="112" t="s">
        <v>264</v>
      </c>
      <c r="R15" s="121">
        <f t="shared" si="2"/>
        <v>0.57804405</v>
      </c>
    </row>
    <row r="16" s="102" customFormat="1" ht="24" customHeight="1" spans="1:18">
      <c r="A16" s="112">
        <v>14</v>
      </c>
      <c r="B16" s="113" t="s">
        <v>265</v>
      </c>
      <c r="C16" s="113" t="s">
        <v>266</v>
      </c>
      <c r="D16" s="114" t="s">
        <v>227</v>
      </c>
      <c r="E16" s="112"/>
      <c r="F16" s="115">
        <v>78</v>
      </c>
      <c r="G16" s="111"/>
      <c r="H16" s="111"/>
      <c r="I16" s="123"/>
      <c r="J16" s="123"/>
      <c r="K16" s="123"/>
      <c r="L16" s="127">
        <v>157.0369735</v>
      </c>
      <c r="M16" s="121">
        <f t="shared" si="1"/>
        <v>12248.883933</v>
      </c>
      <c r="N16" s="128">
        <v>7907</v>
      </c>
      <c r="O16" s="112">
        <v>690</v>
      </c>
      <c r="P16" s="112">
        <f t="shared" si="0"/>
        <v>252.1</v>
      </c>
      <c r="Q16" s="112" t="s">
        <v>267</v>
      </c>
      <c r="R16" s="121">
        <f t="shared" si="2"/>
        <v>1.375414743</v>
      </c>
    </row>
    <row r="17" s="102" customFormat="1" ht="24" customHeight="1" spans="1:18">
      <c r="A17" s="112">
        <v>15</v>
      </c>
      <c r="B17" s="113" t="s">
        <v>268</v>
      </c>
      <c r="C17" s="113" t="s">
        <v>269</v>
      </c>
      <c r="D17" s="114" t="s">
        <v>227</v>
      </c>
      <c r="E17" s="112"/>
      <c r="F17" s="115">
        <v>4</v>
      </c>
      <c r="G17" s="111"/>
      <c r="H17" s="111"/>
      <c r="I17" s="123"/>
      <c r="J17" s="123"/>
      <c r="K17" s="123"/>
      <c r="L17" s="127">
        <v>155.984367</v>
      </c>
      <c r="M17" s="121">
        <f t="shared" si="1"/>
        <v>623.937468</v>
      </c>
      <c r="N17" s="128">
        <v>7854</v>
      </c>
      <c r="O17" s="112">
        <v>690</v>
      </c>
      <c r="P17" s="112">
        <f t="shared" si="0"/>
        <v>81.9</v>
      </c>
      <c r="Q17" s="112" t="s">
        <v>270</v>
      </c>
      <c r="R17" s="121">
        <f t="shared" si="2"/>
        <v>0.443837394</v>
      </c>
    </row>
    <row r="18" s="102" customFormat="1" ht="24" customHeight="1" spans="1:18">
      <c r="A18" s="112">
        <v>16</v>
      </c>
      <c r="B18" s="113" t="s">
        <v>271</v>
      </c>
      <c r="C18" s="113" t="s">
        <v>272</v>
      </c>
      <c r="D18" s="114" t="s">
        <v>227</v>
      </c>
      <c r="E18" s="112"/>
      <c r="F18" s="115">
        <v>56</v>
      </c>
      <c r="G18" s="111"/>
      <c r="H18" s="111"/>
      <c r="I18" s="130"/>
      <c r="J18" s="123"/>
      <c r="K18" s="123"/>
      <c r="L18" s="127">
        <v>188.2576795</v>
      </c>
      <c r="M18" s="121">
        <f t="shared" si="1"/>
        <v>10542.430052</v>
      </c>
      <c r="N18" s="128">
        <v>9479</v>
      </c>
      <c r="O18" s="112">
        <v>690</v>
      </c>
      <c r="P18" s="112">
        <f t="shared" si="0"/>
        <v>201.5</v>
      </c>
      <c r="Q18" s="112" t="s">
        <v>273</v>
      </c>
      <c r="R18" s="121">
        <f t="shared" si="2"/>
        <v>1.317912765</v>
      </c>
    </row>
    <row r="19" s="102" customFormat="1" ht="24" customHeight="1" spans="1:18">
      <c r="A19" s="112">
        <v>17</v>
      </c>
      <c r="B19" s="113" t="s">
        <v>274</v>
      </c>
      <c r="C19" s="113" t="s">
        <v>275</v>
      </c>
      <c r="D19" s="114" t="s">
        <v>227</v>
      </c>
      <c r="E19" s="112"/>
      <c r="F19" s="115">
        <v>10</v>
      </c>
      <c r="G19" s="111"/>
      <c r="H19" s="111"/>
      <c r="I19" s="129"/>
      <c r="J19" s="123"/>
      <c r="K19" s="123"/>
      <c r="L19" s="127">
        <v>38.2314625</v>
      </c>
      <c r="M19" s="121">
        <f t="shared" si="1"/>
        <v>382.314625</v>
      </c>
      <c r="N19" s="128">
        <v>1925</v>
      </c>
      <c r="O19" s="112">
        <v>690</v>
      </c>
      <c r="P19" s="112">
        <f t="shared" si="0"/>
        <v>95.7</v>
      </c>
      <c r="Q19" s="112" t="s">
        <v>276</v>
      </c>
      <c r="R19" s="121">
        <f t="shared" si="2"/>
        <v>0.127113525</v>
      </c>
    </row>
    <row r="20" s="102" customFormat="1" ht="24" customHeight="1" spans="1:18">
      <c r="A20" s="112">
        <v>18</v>
      </c>
      <c r="B20" s="113" t="s">
        <v>277</v>
      </c>
      <c r="C20" s="113" t="s">
        <v>278</v>
      </c>
      <c r="D20" s="114" t="s">
        <v>227</v>
      </c>
      <c r="E20" s="112"/>
      <c r="F20" s="115">
        <v>35</v>
      </c>
      <c r="G20" s="111"/>
      <c r="H20" s="111"/>
      <c r="I20" s="129"/>
      <c r="J20" s="123"/>
      <c r="K20" s="123"/>
      <c r="L20" s="127">
        <v>59.382895</v>
      </c>
      <c r="M20" s="121">
        <f t="shared" si="1"/>
        <v>2078.401325</v>
      </c>
      <c r="N20" s="128">
        <v>2990</v>
      </c>
      <c r="O20" s="112">
        <v>690</v>
      </c>
      <c r="P20" s="112">
        <f t="shared" si="0"/>
        <v>153.2</v>
      </c>
      <c r="Q20" s="112" t="s">
        <v>279</v>
      </c>
      <c r="R20" s="121">
        <f t="shared" si="2"/>
        <v>0.31606692</v>
      </c>
    </row>
    <row r="21" s="102" customFormat="1" ht="24" customHeight="1" spans="1:18">
      <c r="A21" s="112">
        <v>19</v>
      </c>
      <c r="B21" s="113" t="s">
        <v>280</v>
      </c>
      <c r="C21" s="113" t="s">
        <v>281</v>
      </c>
      <c r="D21" s="114" t="s">
        <v>227</v>
      </c>
      <c r="E21" s="112"/>
      <c r="F21" s="115">
        <v>35</v>
      </c>
      <c r="G21" s="111"/>
      <c r="H21" s="111"/>
      <c r="I21" s="129"/>
      <c r="J21" s="123"/>
      <c r="K21" s="123"/>
      <c r="L21" s="127">
        <v>71.458079</v>
      </c>
      <c r="M21" s="121">
        <f t="shared" si="1"/>
        <v>2501.032765</v>
      </c>
      <c r="N21" s="128">
        <v>3598</v>
      </c>
      <c r="O21" s="112">
        <v>690</v>
      </c>
      <c r="P21" s="112">
        <f t="shared" si="0"/>
        <v>153.2</v>
      </c>
      <c r="Q21" s="112" t="s">
        <v>282</v>
      </c>
      <c r="R21" s="121">
        <f t="shared" si="2"/>
        <v>0.380337384</v>
      </c>
    </row>
    <row r="22" s="102" customFormat="1" ht="24" customHeight="1" spans="1:18">
      <c r="A22" s="112">
        <v>20</v>
      </c>
      <c r="B22" s="113" t="s">
        <v>283</v>
      </c>
      <c r="C22" s="113" t="s">
        <v>284</v>
      </c>
      <c r="D22" s="114" t="s">
        <v>227</v>
      </c>
      <c r="E22" s="112"/>
      <c r="F22" s="115">
        <v>35</v>
      </c>
      <c r="G22" s="111"/>
      <c r="H22" s="111"/>
      <c r="I22" s="129"/>
      <c r="J22" s="123"/>
      <c r="K22" s="123"/>
      <c r="L22" s="127">
        <v>28.5792595</v>
      </c>
      <c r="M22" s="121">
        <f t="shared" si="1"/>
        <v>1000.2740825</v>
      </c>
      <c r="N22" s="128">
        <v>1439</v>
      </c>
      <c r="O22" s="112">
        <v>690</v>
      </c>
      <c r="P22" s="112">
        <f t="shared" si="0"/>
        <v>153.2</v>
      </c>
      <c r="Q22" s="112" t="s">
        <v>285</v>
      </c>
      <c r="R22" s="121">
        <f t="shared" si="2"/>
        <v>0.152113812</v>
      </c>
    </row>
    <row r="23" s="102" customFormat="1" ht="24" customHeight="1" spans="1:18">
      <c r="A23" s="112">
        <v>21</v>
      </c>
      <c r="B23" s="113" t="s">
        <v>286</v>
      </c>
      <c r="C23" s="113" t="s">
        <v>287</v>
      </c>
      <c r="D23" s="114" t="s">
        <v>227</v>
      </c>
      <c r="E23" s="112"/>
      <c r="F23" s="115">
        <v>3</v>
      </c>
      <c r="G23" s="111"/>
      <c r="H23" s="111"/>
      <c r="I23" s="129"/>
      <c r="J23" s="123"/>
      <c r="K23" s="123"/>
      <c r="L23" s="127">
        <v>42.1241205</v>
      </c>
      <c r="M23" s="121">
        <f t="shared" si="1"/>
        <v>126.3723615</v>
      </c>
      <c r="N23" s="128">
        <v>2121</v>
      </c>
      <c r="O23" s="112">
        <v>690</v>
      </c>
      <c r="P23" s="112">
        <f t="shared" si="0"/>
        <v>79.6</v>
      </c>
      <c r="Q23" s="112" t="s">
        <v>288</v>
      </c>
      <c r="R23" s="121">
        <f t="shared" si="2"/>
        <v>0.116493804</v>
      </c>
    </row>
    <row r="24" s="102" customFormat="1" ht="24" customHeight="1" spans="1:18">
      <c r="A24" s="112">
        <v>22</v>
      </c>
      <c r="B24" s="49" t="s">
        <v>289</v>
      </c>
      <c r="C24" s="112" t="s">
        <v>290</v>
      </c>
      <c r="D24" s="114" t="s">
        <v>291</v>
      </c>
      <c r="E24" s="112"/>
      <c r="F24" s="112">
        <v>225</v>
      </c>
      <c r="G24" s="111"/>
      <c r="H24" s="111"/>
      <c r="I24" s="129"/>
      <c r="J24" s="123"/>
      <c r="K24" s="123"/>
      <c r="L24" s="112">
        <v>9.516</v>
      </c>
      <c r="M24" s="110">
        <f t="shared" si="1"/>
        <v>2141.1</v>
      </c>
      <c r="N24" s="112">
        <v>2500</v>
      </c>
      <c r="O24" s="112">
        <v>50</v>
      </c>
      <c r="P24" s="112">
        <v>250</v>
      </c>
      <c r="Q24" s="112" t="s">
        <v>292</v>
      </c>
      <c r="R24" s="132">
        <f t="shared" ref="R24:R87" si="3">N24*O24*P24*F24/1000000000</f>
        <v>7.03125</v>
      </c>
    </row>
    <row r="25" s="102" customFormat="1" ht="24" customHeight="1" spans="1:18">
      <c r="A25" s="112">
        <v>23</v>
      </c>
      <c r="B25" s="49" t="s">
        <v>293</v>
      </c>
      <c r="C25" s="112" t="s">
        <v>294</v>
      </c>
      <c r="D25" s="114" t="s">
        <v>291</v>
      </c>
      <c r="E25" s="112"/>
      <c r="F25" s="112">
        <v>75</v>
      </c>
      <c r="G25" s="111"/>
      <c r="H25" s="111"/>
      <c r="I25" s="123"/>
      <c r="J25" s="123"/>
      <c r="K25" s="123"/>
      <c r="L25" s="112">
        <v>8.77</v>
      </c>
      <c r="M25" s="110">
        <f t="shared" si="1"/>
        <v>657.75</v>
      </c>
      <c r="N25" s="112">
        <v>2500</v>
      </c>
      <c r="O25" s="112">
        <v>100</v>
      </c>
      <c r="P25" s="112">
        <v>175</v>
      </c>
      <c r="Q25" s="112" t="s">
        <v>295</v>
      </c>
      <c r="R25" s="132">
        <f t="shared" si="3"/>
        <v>3.28125</v>
      </c>
    </row>
    <row r="26" s="102" customFormat="1" ht="24" customHeight="1" spans="1:18">
      <c r="A26" s="112">
        <v>24</v>
      </c>
      <c r="B26" s="49" t="s">
        <v>296</v>
      </c>
      <c r="C26" s="112" t="s">
        <v>297</v>
      </c>
      <c r="D26" s="114" t="s">
        <v>291</v>
      </c>
      <c r="E26" s="112"/>
      <c r="F26" s="112">
        <v>68</v>
      </c>
      <c r="G26" s="111"/>
      <c r="H26" s="111"/>
      <c r="I26" s="123"/>
      <c r="J26" s="123"/>
      <c r="K26" s="123"/>
      <c r="L26" s="112">
        <v>7.28</v>
      </c>
      <c r="M26" s="110">
        <f t="shared" si="1"/>
        <v>495.04</v>
      </c>
      <c r="N26" s="112">
        <v>2500</v>
      </c>
      <c r="O26" s="112">
        <v>50</v>
      </c>
      <c r="P26" s="112">
        <v>175</v>
      </c>
      <c r="Q26" s="112" t="s">
        <v>298</v>
      </c>
      <c r="R26" s="132">
        <f t="shared" si="3"/>
        <v>1.4875</v>
      </c>
    </row>
    <row r="27" s="102" customFormat="1" ht="24" customHeight="1" spans="1:18">
      <c r="A27" s="112">
        <v>25</v>
      </c>
      <c r="B27" s="49" t="s">
        <v>299</v>
      </c>
      <c r="C27" s="112" t="s">
        <v>300</v>
      </c>
      <c r="D27" s="114" t="s">
        <v>291</v>
      </c>
      <c r="E27" s="112"/>
      <c r="F27" s="112">
        <v>48</v>
      </c>
      <c r="G27" s="111"/>
      <c r="H27" s="111"/>
      <c r="I27" s="123"/>
      <c r="J27" s="123"/>
      <c r="K27" s="123"/>
      <c r="L27" s="112">
        <v>10.26</v>
      </c>
      <c r="M27" s="110">
        <f t="shared" si="1"/>
        <v>492.48</v>
      </c>
      <c r="N27" s="112">
        <v>2500</v>
      </c>
      <c r="O27" s="112">
        <v>150</v>
      </c>
      <c r="P27" s="112">
        <v>175</v>
      </c>
      <c r="Q27" s="112" t="s">
        <v>301</v>
      </c>
      <c r="R27" s="132">
        <f t="shared" si="3"/>
        <v>3.15</v>
      </c>
    </row>
    <row r="28" s="102" customFormat="1" ht="24" customHeight="1" spans="1:18">
      <c r="A28" s="112">
        <v>26</v>
      </c>
      <c r="B28" s="117" t="s">
        <v>302</v>
      </c>
      <c r="C28" s="117" t="s">
        <v>303</v>
      </c>
      <c r="D28" s="118" t="s">
        <v>304</v>
      </c>
      <c r="E28" s="112"/>
      <c r="F28" s="119">
        <v>2</v>
      </c>
      <c r="G28" s="111"/>
      <c r="H28" s="111"/>
      <c r="I28" s="123"/>
      <c r="J28" s="123"/>
      <c r="K28" s="123"/>
      <c r="L28" s="127">
        <v>169.001352</v>
      </c>
      <c r="M28" s="121">
        <f>L28*F28</f>
        <v>338.002704</v>
      </c>
      <c r="N28" s="119" t="s">
        <v>305</v>
      </c>
      <c r="O28" s="119">
        <v>3120</v>
      </c>
      <c r="P28" s="112">
        <v>40</v>
      </c>
      <c r="Q28" s="112" t="s">
        <v>306</v>
      </c>
      <c r="R28" s="132">
        <f t="shared" si="3"/>
        <v>0.4185792</v>
      </c>
    </row>
    <row r="29" ht="24" customHeight="1" spans="1:18">
      <c r="A29" s="112">
        <v>27</v>
      </c>
      <c r="B29" s="117" t="s">
        <v>307</v>
      </c>
      <c r="C29" s="117" t="s">
        <v>308</v>
      </c>
      <c r="D29" s="118" t="s">
        <v>304</v>
      </c>
      <c r="E29" s="112"/>
      <c r="F29" s="119">
        <v>1</v>
      </c>
      <c r="G29" s="120"/>
      <c r="H29" s="121"/>
      <c r="I29" s="121"/>
      <c r="J29" s="110"/>
      <c r="K29" s="110"/>
      <c r="L29" s="127">
        <v>61.047</v>
      </c>
      <c r="M29" s="121">
        <f t="shared" ref="M29:M92" si="4">L29*F29</f>
        <v>61.047</v>
      </c>
      <c r="N29" s="119" t="s">
        <v>309</v>
      </c>
      <c r="O29" s="119">
        <v>1350</v>
      </c>
      <c r="P29" s="112">
        <v>40</v>
      </c>
      <c r="Q29" s="112" t="s">
        <v>310</v>
      </c>
      <c r="R29" s="132">
        <f t="shared" si="3"/>
        <v>0.0756</v>
      </c>
    </row>
    <row r="30" ht="24" customHeight="1" spans="1:18">
      <c r="A30" s="112">
        <v>28</v>
      </c>
      <c r="B30" s="117" t="s">
        <v>311</v>
      </c>
      <c r="C30" s="117" t="s">
        <v>312</v>
      </c>
      <c r="D30" s="118" t="s">
        <v>304</v>
      </c>
      <c r="E30" s="112"/>
      <c r="F30" s="119">
        <v>1</v>
      </c>
      <c r="G30" s="120"/>
      <c r="H30" s="121"/>
      <c r="I30" s="121"/>
      <c r="J30" s="110"/>
      <c r="K30" s="110"/>
      <c r="L30" s="127">
        <v>83.60209</v>
      </c>
      <c r="M30" s="121">
        <f t="shared" si="4"/>
        <v>83.60209</v>
      </c>
      <c r="N30" s="119" t="s">
        <v>313</v>
      </c>
      <c r="O30" s="119">
        <v>1430</v>
      </c>
      <c r="P30" s="112">
        <v>40</v>
      </c>
      <c r="Q30" s="112" t="s">
        <v>314</v>
      </c>
      <c r="R30" s="132">
        <f t="shared" si="3"/>
        <v>0.103532</v>
      </c>
    </row>
    <row r="31" ht="24" customHeight="1" spans="1:18">
      <c r="A31" s="112">
        <v>29</v>
      </c>
      <c r="B31" s="117" t="s">
        <v>315</v>
      </c>
      <c r="C31" s="117" t="s">
        <v>316</v>
      </c>
      <c r="D31" s="118" t="s">
        <v>304</v>
      </c>
      <c r="E31" s="112"/>
      <c r="F31" s="119">
        <v>1</v>
      </c>
      <c r="G31" s="120"/>
      <c r="H31" s="121"/>
      <c r="I31" s="121"/>
      <c r="J31" s="110"/>
      <c r="K31" s="110"/>
      <c r="L31" s="127">
        <v>114.54872</v>
      </c>
      <c r="M31" s="121">
        <f t="shared" si="4"/>
        <v>114.54872</v>
      </c>
      <c r="N31" s="119" t="s">
        <v>317</v>
      </c>
      <c r="O31" s="119">
        <v>1430</v>
      </c>
      <c r="P31" s="112">
        <v>40</v>
      </c>
      <c r="Q31" s="112" t="s">
        <v>318</v>
      </c>
      <c r="R31" s="132">
        <f t="shared" si="3"/>
        <v>0.141856</v>
      </c>
    </row>
    <row r="32" ht="24" customHeight="1" spans="1:18">
      <c r="A32" s="112">
        <v>30</v>
      </c>
      <c r="B32" s="117" t="s">
        <v>319</v>
      </c>
      <c r="C32" s="117" t="s">
        <v>320</v>
      </c>
      <c r="D32" s="118" t="s">
        <v>304</v>
      </c>
      <c r="E32" s="112"/>
      <c r="F32" s="119">
        <v>1</v>
      </c>
      <c r="G32" s="120"/>
      <c r="H32" s="121"/>
      <c r="I32" s="121"/>
      <c r="J32" s="110"/>
      <c r="K32" s="110"/>
      <c r="L32" s="127">
        <v>66.51216</v>
      </c>
      <c r="M32" s="121">
        <f t="shared" si="4"/>
        <v>66.51216</v>
      </c>
      <c r="N32" s="119" t="s">
        <v>321</v>
      </c>
      <c r="O32" s="119">
        <v>1430</v>
      </c>
      <c r="P32" s="112">
        <v>40</v>
      </c>
      <c r="Q32" s="112" t="s">
        <v>322</v>
      </c>
      <c r="R32" s="132">
        <f t="shared" si="3"/>
        <v>0.082368</v>
      </c>
    </row>
    <row r="33" ht="24" customHeight="1" spans="1:18">
      <c r="A33" s="112">
        <v>31</v>
      </c>
      <c r="B33" s="122" t="s">
        <v>323</v>
      </c>
      <c r="C33" s="122" t="s">
        <v>324</v>
      </c>
      <c r="D33" s="118" t="s">
        <v>304</v>
      </c>
      <c r="E33" s="112"/>
      <c r="F33" s="119">
        <v>1</v>
      </c>
      <c r="G33" s="120"/>
      <c r="H33" s="121"/>
      <c r="I33" s="121"/>
      <c r="J33" s="110"/>
      <c r="K33" s="110"/>
      <c r="L33" s="127">
        <v>64.6646</v>
      </c>
      <c r="M33" s="121">
        <f t="shared" si="4"/>
        <v>64.6646</v>
      </c>
      <c r="N33" s="119">
        <v>1430</v>
      </c>
      <c r="O33" s="119">
        <v>1400</v>
      </c>
      <c r="P33" s="112">
        <v>40</v>
      </c>
      <c r="Q33" s="112" t="s">
        <v>325</v>
      </c>
      <c r="R33" s="132">
        <f t="shared" si="3"/>
        <v>0.08008</v>
      </c>
    </row>
    <row r="34" ht="24" customHeight="1" spans="1:18">
      <c r="A34" s="112">
        <v>32</v>
      </c>
      <c r="B34" s="122" t="s">
        <v>326</v>
      </c>
      <c r="C34" s="122" t="s">
        <v>327</v>
      </c>
      <c r="D34" s="118" t="s">
        <v>304</v>
      </c>
      <c r="E34" s="112"/>
      <c r="F34" s="119">
        <v>2</v>
      </c>
      <c r="G34" s="120"/>
      <c r="H34" s="121"/>
      <c r="I34" s="121"/>
      <c r="J34" s="110"/>
      <c r="K34" s="110"/>
      <c r="L34" s="127">
        <v>181.2353</v>
      </c>
      <c r="M34" s="121">
        <f t="shared" si="4"/>
        <v>362.4706</v>
      </c>
      <c r="N34" s="119" t="s">
        <v>313</v>
      </c>
      <c r="O34" s="119">
        <v>3100</v>
      </c>
      <c r="P34" s="112">
        <v>40</v>
      </c>
      <c r="Q34" s="112" t="s">
        <v>328</v>
      </c>
      <c r="R34" s="132">
        <f t="shared" si="3"/>
        <v>0.44888</v>
      </c>
    </row>
    <row r="35" ht="24" customHeight="1" spans="1:18">
      <c r="A35" s="112">
        <v>33</v>
      </c>
      <c r="B35" s="122" t="s">
        <v>329</v>
      </c>
      <c r="C35" s="122" t="s">
        <v>330</v>
      </c>
      <c r="D35" s="118" t="s">
        <v>304</v>
      </c>
      <c r="E35" s="112"/>
      <c r="F35" s="119">
        <v>8</v>
      </c>
      <c r="G35" s="120"/>
      <c r="H35" s="121"/>
      <c r="I35" s="121"/>
      <c r="J35" s="110"/>
      <c r="K35" s="110"/>
      <c r="L35" s="127">
        <v>248.3224</v>
      </c>
      <c r="M35" s="121">
        <f t="shared" si="4"/>
        <v>1986.5792</v>
      </c>
      <c r="N35" s="119" t="s">
        <v>317</v>
      </c>
      <c r="O35" s="119">
        <v>3100</v>
      </c>
      <c r="P35" s="112">
        <v>40</v>
      </c>
      <c r="Q35" s="112" t="s">
        <v>331</v>
      </c>
      <c r="R35" s="132">
        <f t="shared" si="3"/>
        <v>2.46016</v>
      </c>
    </row>
    <row r="36" ht="24" customHeight="1" spans="1:18">
      <c r="A36" s="112">
        <v>34</v>
      </c>
      <c r="B36" s="122" t="s">
        <v>332</v>
      </c>
      <c r="C36" s="122" t="s">
        <v>333</v>
      </c>
      <c r="D36" s="118" t="s">
        <v>304</v>
      </c>
      <c r="E36" s="112"/>
      <c r="F36" s="119">
        <v>8</v>
      </c>
      <c r="G36" s="120"/>
      <c r="H36" s="121"/>
      <c r="I36" s="121"/>
      <c r="J36" s="110"/>
      <c r="K36" s="110"/>
      <c r="L36" s="127">
        <v>144.1872</v>
      </c>
      <c r="M36" s="121">
        <f t="shared" si="4"/>
        <v>1153.4976</v>
      </c>
      <c r="N36" s="119" t="s">
        <v>321</v>
      </c>
      <c r="O36" s="119">
        <v>3100</v>
      </c>
      <c r="P36" s="112">
        <v>40</v>
      </c>
      <c r="Q36" s="112" t="s">
        <v>334</v>
      </c>
      <c r="R36" s="132">
        <f t="shared" si="3"/>
        <v>1.42848</v>
      </c>
    </row>
    <row r="37" ht="24" customHeight="1" spans="1:18">
      <c r="A37" s="112">
        <v>35</v>
      </c>
      <c r="B37" s="122" t="s">
        <v>335</v>
      </c>
      <c r="C37" s="122" t="s">
        <v>336</v>
      </c>
      <c r="D37" s="118" t="s">
        <v>304</v>
      </c>
      <c r="E37" s="112"/>
      <c r="F37" s="119">
        <v>2</v>
      </c>
      <c r="G37" s="120"/>
      <c r="H37" s="121"/>
      <c r="I37" s="121"/>
      <c r="J37" s="110"/>
      <c r="K37" s="110"/>
      <c r="L37" s="127">
        <v>140.182</v>
      </c>
      <c r="M37" s="121">
        <f t="shared" si="4"/>
        <v>280.364</v>
      </c>
      <c r="N37" s="119" t="s">
        <v>309</v>
      </c>
      <c r="O37" s="119">
        <v>3100</v>
      </c>
      <c r="P37" s="112">
        <v>40</v>
      </c>
      <c r="Q37" s="112" t="s">
        <v>337</v>
      </c>
      <c r="R37" s="132">
        <f t="shared" si="3"/>
        <v>0.3472</v>
      </c>
    </row>
    <row r="38" ht="24" customHeight="1" spans="1:18">
      <c r="A38" s="112">
        <v>36</v>
      </c>
      <c r="B38" s="122" t="s">
        <v>338</v>
      </c>
      <c r="C38" s="122" t="s">
        <v>339</v>
      </c>
      <c r="D38" s="118" t="s">
        <v>304</v>
      </c>
      <c r="E38" s="112"/>
      <c r="F38" s="119">
        <v>1</v>
      </c>
      <c r="G38" s="120"/>
      <c r="H38" s="121"/>
      <c r="I38" s="121"/>
      <c r="J38" s="110"/>
      <c r="K38" s="110"/>
      <c r="L38" s="127">
        <v>78.92505</v>
      </c>
      <c r="M38" s="121">
        <f t="shared" si="4"/>
        <v>78.92505</v>
      </c>
      <c r="N38" s="119" t="s">
        <v>313</v>
      </c>
      <c r="O38" s="119">
        <v>1350</v>
      </c>
      <c r="P38" s="112">
        <v>40</v>
      </c>
      <c r="Q38" s="112" t="s">
        <v>340</v>
      </c>
      <c r="R38" s="132">
        <f t="shared" si="3"/>
        <v>0.09774</v>
      </c>
    </row>
    <row r="39" ht="24" customHeight="1" spans="1:18">
      <c r="A39" s="112">
        <v>37</v>
      </c>
      <c r="B39" s="122" t="s">
        <v>341</v>
      </c>
      <c r="C39" s="122" t="s">
        <v>342</v>
      </c>
      <c r="D39" s="118" t="s">
        <v>304</v>
      </c>
      <c r="E39" s="112"/>
      <c r="F39" s="119">
        <v>1</v>
      </c>
      <c r="G39" s="120"/>
      <c r="H39" s="121"/>
      <c r="I39" s="121"/>
      <c r="J39" s="110"/>
      <c r="K39" s="110"/>
      <c r="L39" s="127">
        <v>108.1404</v>
      </c>
      <c r="M39" s="121">
        <f t="shared" si="4"/>
        <v>108.1404</v>
      </c>
      <c r="N39" s="119" t="s">
        <v>317</v>
      </c>
      <c r="O39" s="119">
        <v>1350</v>
      </c>
      <c r="P39" s="112">
        <v>40</v>
      </c>
      <c r="Q39" s="112" t="s">
        <v>343</v>
      </c>
      <c r="R39" s="132">
        <f t="shared" si="3"/>
        <v>0.13392</v>
      </c>
    </row>
    <row r="40" ht="24" customHeight="1" spans="1:18">
      <c r="A40" s="112">
        <v>38</v>
      </c>
      <c r="B40" s="122" t="s">
        <v>344</v>
      </c>
      <c r="C40" s="122" t="s">
        <v>345</v>
      </c>
      <c r="D40" s="118" t="s">
        <v>304</v>
      </c>
      <c r="E40" s="112"/>
      <c r="F40" s="119">
        <v>1</v>
      </c>
      <c r="G40" s="120"/>
      <c r="H40" s="121"/>
      <c r="I40" s="121"/>
      <c r="J40" s="110"/>
      <c r="K40" s="110"/>
      <c r="L40" s="127">
        <v>62.7912</v>
      </c>
      <c r="M40" s="121">
        <f t="shared" si="4"/>
        <v>62.7912</v>
      </c>
      <c r="N40" s="119" t="s">
        <v>321</v>
      </c>
      <c r="O40" s="119">
        <v>1350</v>
      </c>
      <c r="P40" s="112">
        <v>40</v>
      </c>
      <c r="Q40" s="112" t="s">
        <v>346</v>
      </c>
      <c r="R40" s="132">
        <f t="shared" si="3"/>
        <v>0.07776</v>
      </c>
    </row>
    <row r="41" ht="24" customHeight="1" spans="1:18">
      <c r="A41" s="112">
        <v>39</v>
      </c>
      <c r="B41" s="122" t="s">
        <v>347</v>
      </c>
      <c r="C41" s="122" t="s">
        <v>348</v>
      </c>
      <c r="D41" s="118" t="s">
        <v>304</v>
      </c>
      <c r="E41" s="112"/>
      <c r="F41" s="119">
        <v>1</v>
      </c>
      <c r="G41" s="120"/>
      <c r="H41" s="121"/>
      <c r="I41" s="121"/>
      <c r="J41" s="110"/>
      <c r="K41" s="110"/>
      <c r="L41" s="127">
        <v>116.926</v>
      </c>
      <c r="M41" s="121">
        <f t="shared" si="4"/>
        <v>116.926</v>
      </c>
      <c r="N41" s="119" t="s">
        <v>313</v>
      </c>
      <c r="O41" s="119">
        <v>2000</v>
      </c>
      <c r="P41" s="112">
        <v>40</v>
      </c>
      <c r="Q41" s="112" t="s">
        <v>349</v>
      </c>
      <c r="R41" s="132">
        <f t="shared" si="3"/>
        <v>0.1448</v>
      </c>
    </row>
    <row r="42" ht="24" customHeight="1" spans="1:18">
      <c r="A42" s="112">
        <v>40</v>
      </c>
      <c r="B42" s="122" t="s">
        <v>350</v>
      </c>
      <c r="C42" s="122" t="s">
        <v>351</v>
      </c>
      <c r="D42" s="118" t="s">
        <v>304</v>
      </c>
      <c r="E42" s="112"/>
      <c r="F42" s="119">
        <v>2</v>
      </c>
      <c r="G42" s="120"/>
      <c r="H42" s="121"/>
      <c r="I42" s="121"/>
      <c r="J42" s="110"/>
      <c r="K42" s="110"/>
      <c r="L42" s="127">
        <v>160.208</v>
      </c>
      <c r="M42" s="121">
        <f t="shared" si="4"/>
        <v>320.416</v>
      </c>
      <c r="N42" s="119" t="s">
        <v>317</v>
      </c>
      <c r="O42" s="119">
        <v>2000</v>
      </c>
      <c r="P42" s="112">
        <v>40</v>
      </c>
      <c r="Q42" s="112" t="s">
        <v>352</v>
      </c>
      <c r="R42" s="132">
        <f t="shared" si="3"/>
        <v>0.3968</v>
      </c>
    </row>
    <row r="43" ht="24" customHeight="1" spans="1:18">
      <c r="A43" s="112">
        <v>41</v>
      </c>
      <c r="B43" s="122" t="s">
        <v>353</v>
      </c>
      <c r="C43" s="122" t="s">
        <v>354</v>
      </c>
      <c r="D43" s="118" t="s">
        <v>304</v>
      </c>
      <c r="E43" s="112"/>
      <c r="F43" s="119">
        <v>2</v>
      </c>
      <c r="G43" s="120"/>
      <c r="H43" s="121"/>
      <c r="I43" s="121"/>
      <c r="J43" s="110"/>
      <c r="K43" s="110"/>
      <c r="L43" s="127">
        <v>93.024</v>
      </c>
      <c r="M43" s="121">
        <f t="shared" si="4"/>
        <v>186.048</v>
      </c>
      <c r="N43" s="119" t="s">
        <v>321</v>
      </c>
      <c r="O43" s="119">
        <v>2000</v>
      </c>
      <c r="P43" s="112">
        <v>40</v>
      </c>
      <c r="Q43" s="112" t="s">
        <v>355</v>
      </c>
      <c r="R43" s="132">
        <f t="shared" si="3"/>
        <v>0.2304</v>
      </c>
    </row>
    <row r="44" ht="24" customHeight="1" spans="1:18">
      <c r="A44" s="112">
        <v>42</v>
      </c>
      <c r="B44" s="122" t="s">
        <v>356</v>
      </c>
      <c r="C44" s="122" t="s">
        <v>357</v>
      </c>
      <c r="D44" s="118" t="s">
        <v>304</v>
      </c>
      <c r="E44" s="112"/>
      <c r="F44" s="119">
        <v>1</v>
      </c>
      <c r="G44" s="120"/>
      <c r="H44" s="121"/>
      <c r="I44" s="121"/>
      <c r="J44" s="110"/>
      <c r="K44" s="110"/>
      <c r="L44" s="127">
        <v>90.44</v>
      </c>
      <c r="M44" s="121">
        <f t="shared" si="4"/>
        <v>90.44</v>
      </c>
      <c r="N44" s="119" t="s">
        <v>309</v>
      </c>
      <c r="O44" s="119">
        <v>2000</v>
      </c>
      <c r="P44" s="112">
        <v>40</v>
      </c>
      <c r="Q44" s="112" t="s">
        <v>358</v>
      </c>
      <c r="R44" s="132">
        <f t="shared" si="3"/>
        <v>0.112</v>
      </c>
    </row>
    <row r="45" ht="24" customHeight="1" spans="1:18">
      <c r="A45" s="112">
        <v>43</v>
      </c>
      <c r="B45" s="122" t="s">
        <v>359</v>
      </c>
      <c r="C45" s="122" t="s">
        <v>360</v>
      </c>
      <c r="D45" s="118" t="s">
        <v>304</v>
      </c>
      <c r="E45" s="112"/>
      <c r="F45" s="119">
        <v>1</v>
      </c>
      <c r="G45" s="120"/>
      <c r="H45" s="121"/>
      <c r="I45" s="121"/>
      <c r="J45" s="110"/>
      <c r="K45" s="110"/>
      <c r="L45" s="127">
        <v>122.7723</v>
      </c>
      <c r="M45" s="121">
        <f t="shared" si="4"/>
        <v>122.7723</v>
      </c>
      <c r="N45" s="119" t="s">
        <v>313</v>
      </c>
      <c r="O45" s="119">
        <v>2100</v>
      </c>
      <c r="P45" s="112">
        <v>40</v>
      </c>
      <c r="Q45" s="112" t="s">
        <v>361</v>
      </c>
      <c r="R45" s="132">
        <f t="shared" si="3"/>
        <v>0.15204</v>
      </c>
    </row>
    <row r="46" ht="24" customHeight="1" spans="1:18">
      <c r="A46" s="112">
        <v>44</v>
      </c>
      <c r="B46" s="122" t="s">
        <v>362</v>
      </c>
      <c r="C46" s="122" t="s">
        <v>363</v>
      </c>
      <c r="D46" s="118" t="s">
        <v>304</v>
      </c>
      <c r="E46" s="112"/>
      <c r="F46" s="119">
        <v>1</v>
      </c>
      <c r="G46" s="120"/>
      <c r="H46" s="121"/>
      <c r="I46" s="121"/>
      <c r="J46" s="110"/>
      <c r="K46" s="110"/>
      <c r="L46" s="127">
        <v>168.2184</v>
      </c>
      <c r="M46" s="121">
        <f t="shared" si="4"/>
        <v>168.2184</v>
      </c>
      <c r="N46" s="119" t="s">
        <v>317</v>
      </c>
      <c r="O46" s="119">
        <v>2100</v>
      </c>
      <c r="P46" s="112">
        <v>40</v>
      </c>
      <c r="Q46" s="112" t="s">
        <v>364</v>
      </c>
      <c r="R46" s="132">
        <f t="shared" si="3"/>
        <v>0.20832</v>
      </c>
    </row>
    <row r="47" ht="24" customHeight="1" spans="1:18">
      <c r="A47" s="112">
        <v>45</v>
      </c>
      <c r="B47" s="122" t="s">
        <v>365</v>
      </c>
      <c r="C47" s="122" t="s">
        <v>366</v>
      </c>
      <c r="D47" s="118" t="s">
        <v>304</v>
      </c>
      <c r="E47" s="112"/>
      <c r="F47" s="119">
        <v>1</v>
      </c>
      <c r="G47" s="120"/>
      <c r="H47" s="121"/>
      <c r="I47" s="121"/>
      <c r="J47" s="110"/>
      <c r="K47" s="110"/>
      <c r="L47" s="127">
        <v>97.6752</v>
      </c>
      <c r="M47" s="121">
        <f t="shared" si="4"/>
        <v>97.6752</v>
      </c>
      <c r="N47" s="119" t="s">
        <v>321</v>
      </c>
      <c r="O47" s="119">
        <v>2100</v>
      </c>
      <c r="P47" s="112">
        <v>40</v>
      </c>
      <c r="Q47" s="112" t="s">
        <v>367</v>
      </c>
      <c r="R47" s="132">
        <f t="shared" si="3"/>
        <v>0.12096</v>
      </c>
    </row>
    <row r="48" ht="24" customHeight="1" spans="1:18">
      <c r="A48" s="112">
        <v>46</v>
      </c>
      <c r="B48" s="122" t="s">
        <v>368</v>
      </c>
      <c r="C48" s="122" t="s">
        <v>369</v>
      </c>
      <c r="D48" s="118" t="s">
        <v>304</v>
      </c>
      <c r="E48" s="112"/>
      <c r="F48" s="119">
        <v>1</v>
      </c>
      <c r="G48" s="120"/>
      <c r="H48" s="121"/>
      <c r="I48" s="121"/>
      <c r="J48" s="110"/>
      <c r="K48" s="110"/>
      <c r="L48" s="127">
        <v>94.962</v>
      </c>
      <c r="M48" s="121">
        <f t="shared" si="4"/>
        <v>94.962</v>
      </c>
      <c r="N48" s="119">
        <v>1400</v>
      </c>
      <c r="O48" s="119">
        <v>2100</v>
      </c>
      <c r="P48" s="112">
        <v>40</v>
      </c>
      <c r="Q48" s="112" t="s">
        <v>370</v>
      </c>
      <c r="R48" s="132">
        <f t="shared" si="3"/>
        <v>0.1176</v>
      </c>
    </row>
    <row r="49" ht="24" customHeight="1" spans="1:18">
      <c r="A49" s="112">
        <v>47</v>
      </c>
      <c r="B49" s="122" t="s">
        <v>371</v>
      </c>
      <c r="C49" s="122" t="s">
        <v>372</v>
      </c>
      <c r="D49" s="118" t="s">
        <v>304</v>
      </c>
      <c r="E49" s="112"/>
      <c r="F49" s="119">
        <v>1</v>
      </c>
      <c r="G49" s="120"/>
      <c r="H49" s="121"/>
      <c r="I49" s="121"/>
      <c r="J49" s="110"/>
      <c r="K49" s="110"/>
      <c r="L49" s="127">
        <v>153.465375</v>
      </c>
      <c r="M49" s="121">
        <f t="shared" si="4"/>
        <v>153.465375</v>
      </c>
      <c r="N49" s="119" t="s">
        <v>313</v>
      </c>
      <c r="O49" s="119">
        <v>2625</v>
      </c>
      <c r="P49" s="112">
        <v>40</v>
      </c>
      <c r="Q49" s="112" t="s">
        <v>373</v>
      </c>
      <c r="R49" s="132">
        <f t="shared" si="3"/>
        <v>0.19005</v>
      </c>
    </row>
    <row r="50" ht="24" customHeight="1" spans="1:18">
      <c r="A50" s="112">
        <v>48</v>
      </c>
      <c r="B50" s="122" t="s">
        <v>374</v>
      </c>
      <c r="C50" s="122" t="s">
        <v>375</v>
      </c>
      <c r="D50" s="118" t="s">
        <v>304</v>
      </c>
      <c r="E50" s="112"/>
      <c r="F50" s="119">
        <v>2</v>
      </c>
      <c r="G50" s="120"/>
      <c r="H50" s="121"/>
      <c r="I50" s="121"/>
      <c r="J50" s="110"/>
      <c r="K50" s="110"/>
      <c r="L50" s="127">
        <v>210.273</v>
      </c>
      <c r="M50" s="121">
        <f t="shared" si="4"/>
        <v>420.546</v>
      </c>
      <c r="N50" s="119">
        <v>2625</v>
      </c>
      <c r="O50" s="119">
        <v>2480</v>
      </c>
      <c r="P50" s="112">
        <v>40</v>
      </c>
      <c r="Q50" s="112" t="s">
        <v>376</v>
      </c>
      <c r="R50" s="132">
        <f t="shared" si="3"/>
        <v>0.5208</v>
      </c>
    </row>
    <row r="51" ht="24" customHeight="1" spans="1:18">
      <c r="A51" s="112">
        <v>49</v>
      </c>
      <c r="B51" s="122" t="s">
        <v>377</v>
      </c>
      <c r="C51" s="122" t="s">
        <v>378</v>
      </c>
      <c r="D51" s="118" t="s">
        <v>304</v>
      </c>
      <c r="E51" s="112"/>
      <c r="F51" s="119">
        <v>1</v>
      </c>
      <c r="G51" s="120"/>
      <c r="H51" s="121"/>
      <c r="I51" s="121"/>
      <c r="J51" s="110"/>
      <c r="K51" s="110"/>
      <c r="L51" s="127">
        <v>210.273</v>
      </c>
      <c r="M51" s="121">
        <f t="shared" si="4"/>
        <v>210.273</v>
      </c>
      <c r="N51" s="119">
        <v>2480</v>
      </c>
      <c r="O51" s="119">
        <v>2625</v>
      </c>
      <c r="P51" s="112">
        <v>40</v>
      </c>
      <c r="Q51" s="112" t="s">
        <v>379</v>
      </c>
      <c r="R51" s="132">
        <f t="shared" si="3"/>
        <v>0.2604</v>
      </c>
    </row>
    <row r="52" ht="24" customHeight="1" spans="1:18">
      <c r="A52" s="112">
        <v>50</v>
      </c>
      <c r="B52" s="122" t="s">
        <v>380</v>
      </c>
      <c r="C52" s="122" t="s">
        <v>381</v>
      </c>
      <c r="D52" s="118" t="s">
        <v>304</v>
      </c>
      <c r="E52" s="112"/>
      <c r="F52" s="119">
        <v>2</v>
      </c>
      <c r="G52" s="120"/>
      <c r="H52" s="121"/>
      <c r="I52" s="121"/>
      <c r="J52" s="110"/>
      <c r="K52" s="110"/>
      <c r="L52" s="127">
        <v>122.094</v>
      </c>
      <c r="M52" s="121">
        <f t="shared" si="4"/>
        <v>244.188</v>
      </c>
      <c r="N52" s="119">
        <v>2625</v>
      </c>
      <c r="O52" s="119" t="s">
        <v>321</v>
      </c>
      <c r="P52" s="112">
        <v>40</v>
      </c>
      <c r="Q52" s="112" t="s">
        <v>382</v>
      </c>
      <c r="R52" s="132">
        <f t="shared" si="3"/>
        <v>0.3024</v>
      </c>
    </row>
    <row r="53" ht="24" customHeight="1" spans="1:18">
      <c r="A53" s="112">
        <v>51</v>
      </c>
      <c r="B53" s="122" t="s">
        <v>383</v>
      </c>
      <c r="C53" s="122" t="s">
        <v>384</v>
      </c>
      <c r="D53" s="118" t="s">
        <v>304</v>
      </c>
      <c r="E53" s="112"/>
      <c r="F53" s="119">
        <v>1</v>
      </c>
      <c r="G53" s="120"/>
      <c r="H53" s="121"/>
      <c r="I53" s="121"/>
      <c r="J53" s="110"/>
      <c r="K53" s="110"/>
      <c r="L53" s="127">
        <v>122.094</v>
      </c>
      <c r="M53" s="121">
        <f t="shared" si="4"/>
        <v>122.094</v>
      </c>
      <c r="N53" s="119">
        <v>1440</v>
      </c>
      <c r="O53" s="119">
        <v>2625</v>
      </c>
      <c r="P53" s="112">
        <v>40</v>
      </c>
      <c r="Q53" s="112" t="s">
        <v>385</v>
      </c>
      <c r="R53" s="132">
        <f t="shared" si="3"/>
        <v>0.1512</v>
      </c>
    </row>
    <row r="54" ht="24" customHeight="1" spans="1:18">
      <c r="A54" s="112">
        <v>52</v>
      </c>
      <c r="B54" s="122" t="s">
        <v>386</v>
      </c>
      <c r="C54" s="122" t="s">
        <v>387</v>
      </c>
      <c r="D54" s="118" t="s">
        <v>304</v>
      </c>
      <c r="E54" s="112"/>
      <c r="F54" s="119">
        <v>1</v>
      </c>
      <c r="G54" s="120"/>
      <c r="H54" s="121"/>
      <c r="I54" s="121"/>
      <c r="J54" s="110"/>
      <c r="K54" s="110"/>
      <c r="L54" s="127">
        <v>118.7025</v>
      </c>
      <c r="M54" s="121">
        <f t="shared" si="4"/>
        <v>118.7025</v>
      </c>
      <c r="N54" s="119" t="s">
        <v>309</v>
      </c>
      <c r="O54" s="119">
        <v>2625</v>
      </c>
      <c r="P54" s="112">
        <v>40</v>
      </c>
      <c r="Q54" s="112" t="s">
        <v>388</v>
      </c>
      <c r="R54" s="132">
        <f t="shared" si="3"/>
        <v>0.147</v>
      </c>
    </row>
    <row r="55" ht="24" customHeight="1" spans="1:18">
      <c r="A55" s="112">
        <v>53</v>
      </c>
      <c r="B55" s="122" t="s">
        <v>389</v>
      </c>
      <c r="C55" s="122" t="s">
        <v>390</v>
      </c>
      <c r="D55" s="118" t="s">
        <v>304</v>
      </c>
      <c r="E55" s="112"/>
      <c r="F55" s="119">
        <v>1</v>
      </c>
      <c r="G55" s="120"/>
      <c r="H55" s="121"/>
      <c r="I55" s="121"/>
      <c r="J55" s="110"/>
      <c r="K55" s="110"/>
      <c r="L55" s="127">
        <v>175.389</v>
      </c>
      <c r="M55" s="121">
        <f t="shared" si="4"/>
        <v>175.389</v>
      </c>
      <c r="N55" s="119" t="s">
        <v>313</v>
      </c>
      <c r="O55" s="119">
        <v>3000</v>
      </c>
      <c r="P55" s="112">
        <v>40</v>
      </c>
      <c r="Q55" s="112" t="s">
        <v>391</v>
      </c>
      <c r="R55" s="132">
        <f t="shared" si="3"/>
        <v>0.2172</v>
      </c>
    </row>
    <row r="56" ht="24" customHeight="1" spans="1:18">
      <c r="A56" s="112">
        <v>54</v>
      </c>
      <c r="B56" s="122" t="s">
        <v>392</v>
      </c>
      <c r="C56" s="122" t="s">
        <v>393</v>
      </c>
      <c r="D56" s="118" t="s">
        <v>304</v>
      </c>
      <c r="E56" s="112"/>
      <c r="F56" s="119">
        <v>3</v>
      </c>
      <c r="G56" s="120"/>
      <c r="H56" s="121"/>
      <c r="I56" s="121"/>
      <c r="J56" s="110"/>
      <c r="K56" s="110"/>
      <c r="L56" s="127">
        <v>240.312</v>
      </c>
      <c r="M56" s="121">
        <f t="shared" si="4"/>
        <v>720.936</v>
      </c>
      <c r="N56" s="119" t="s">
        <v>317</v>
      </c>
      <c r="O56" s="119">
        <v>3000</v>
      </c>
      <c r="P56" s="112">
        <v>40</v>
      </c>
      <c r="Q56" s="112" t="s">
        <v>394</v>
      </c>
      <c r="R56" s="132">
        <f t="shared" si="3"/>
        <v>0.8928</v>
      </c>
    </row>
    <row r="57" ht="24" customHeight="1" spans="1:18">
      <c r="A57" s="112">
        <v>55</v>
      </c>
      <c r="B57" s="122" t="s">
        <v>395</v>
      </c>
      <c r="C57" s="122" t="s">
        <v>396</v>
      </c>
      <c r="D57" s="118" t="s">
        <v>304</v>
      </c>
      <c r="E57" s="112"/>
      <c r="F57" s="119">
        <v>3</v>
      </c>
      <c r="G57" s="120"/>
      <c r="H57" s="121"/>
      <c r="I57" s="121"/>
      <c r="J57" s="110"/>
      <c r="K57" s="110"/>
      <c r="L57" s="127">
        <v>139.536</v>
      </c>
      <c r="M57" s="121">
        <f t="shared" si="4"/>
        <v>418.608</v>
      </c>
      <c r="N57" s="119" t="s">
        <v>321</v>
      </c>
      <c r="O57" s="119">
        <v>3000</v>
      </c>
      <c r="P57" s="112">
        <v>40</v>
      </c>
      <c r="Q57" s="112" t="s">
        <v>397</v>
      </c>
      <c r="R57" s="132">
        <f t="shared" si="3"/>
        <v>0.5184</v>
      </c>
    </row>
    <row r="58" ht="24" customHeight="1" spans="1:18">
      <c r="A58" s="112">
        <v>56</v>
      </c>
      <c r="B58" s="122" t="s">
        <v>398</v>
      </c>
      <c r="C58" s="122" t="s">
        <v>399</v>
      </c>
      <c r="D58" s="118" t="s">
        <v>304</v>
      </c>
      <c r="E58" s="112"/>
      <c r="F58" s="119">
        <v>6</v>
      </c>
      <c r="G58" s="120"/>
      <c r="H58" s="121"/>
      <c r="I58" s="121"/>
      <c r="J58" s="110"/>
      <c r="K58" s="110"/>
      <c r="L58" s="127">
        <v>116.39628</v>
      </c>
      <c r="M58" s="121">
        <f t="shared" si="4"/>
        <v>698.37768</v>
      </c>
      <c r="N58" s="119">
        <v>1540</v>
      </c>
      <c r="O58" s="119">
        <v>2340</v>
      </c>
      <c r="P58" s="112">
        <v>40</v>
      </c>
      <c r="Q58" s="112" t="s">
        <v>400</v>
      </c>
      <c r="R58" s="132">
        <f t="shared" si="3"/>
        <v>0.864864</v>
      </c>
    </row>
    <row r="59" ht="24" customHeight="1" spans="1:18">
      <c r="A59" s="112">
        <v>57</v>
      </c>
      <c r="B59" s="122" t="s">
        <v>401</v>
      </c>
      <c r="C59" s="122" t="s">
        <v>402</v>
      </c>
      <c r="D59" s="118" t="s">
        <v>304</v>
      </c>
      <c r="E59" s="112"/>
      <c r="F59" s="119">
        <v>12</v>
      </c>
      <c r="G59" s="120"/>
      <c r="H59" s="121"/>
      <c r="I59" s="121"/>
      <c r="J59" s="110"/>
      <c r="K59" s="110"/>
      <c r="L59" s="127">
        <v>113.373</v>
      </c>
      <c r="M59" s="121">
        <f t="shared" si="4"/>
        <v>1360.476</v>
      </c>
      <c r="N59" s="119">
        <v>1500</v>
      </c>
      <c r="O59" s="119" t="s">
        <v>403</v>
      </c>
      <c r="P59" s="112">
        <v>40</v>
      </c>
      <c r="Q59" s="112" t="s">
        <v>404</v>
      </c>
      <c r="R59" s="132">
        <f t="shared" si="3"/>
        <v>1.6848</v>
      </c>
    </row>
    <row r="60" ht="24" customHeight="1" spans="1:18">
      <c r="A60" s="112">
        <v>58</v>
      </c>
      <c r="B60" s="122" t="s">
        <v>405</v>
      </c>
      <c r="C60" s="122" t="s">
        <v>406</v>
      </c>
      <c r="D60" s="118" t="s">
        <v>304</v>
      </c>
      <c r="E60" s="112"/>
      <c r="F60" s="119">
        <v>6</v>
      </c>
      <c r="G60" s="120"/>
      <c r="H60" s="121"/>
      <c r="I60" s="121"/>
      <c r="J60" s="110"/>
      <c r="K60" s="110"/>
      <c r="L60" s="127">
        <v>75.582</v>
      </c>
      <c r="M60" s="121">
        <f t="shared" si="4"/>
        <v>453.492</v>
      </c>
      <c r="N60" s="119">
        <v>1000</v>
      </c>
      <c r="O60" s="119" t="s">
        <v>403</v>
      </c>
      <c r="P60" s="112">
        <v>40</v>
      </c>
      <c r="Q60" s="112" t="s">
        <v>407</v>
      </c>
      <c r="R60" s="132">
        <f t="shared" si="3"/>
        <v>0.5616</v>
      </c>
    </row>
    <row r="61" ht="24" customHeight="1" spans="1:18">
      <c r="A61" s="112">
        <v>59</v>
      </c>
      <c r="B61" s="122" t="s">
        <v>408</v>
      </c>
      <c r="C61" s="122" t="s">
        <v>409</v>
      </c>
      <c r="D61" s="118" t="s">
        <v>304</v>
      </c>
      <c r="E61" s="112"/>
      <c r="F61" s="119">
        <v>5</v>
      </c>
      <c r="G61" s="120"/>
      <c r="H61" s="121"/>
      <c r="I61" s="121"/>
      <c r="J61" s="110"/>
      <c r="K61" s="110"/>
      <c r="L61" s="127">
        <v>138.1794</v>
      </c>
      <c r="M61" s="121">
        <f t="shared" si="4"/>
        <v>690.897</v>
      </c>
      <c r="N61" s="119" t="s">
        <v>410</v>
      </c>
      <c r="O61" s="119">
        <v>3100</v>
      </c>
      <c r="P61" s="112">
        <v>40</v>
      </c>
      <c r="Q61" s="112" t="s">
        <v>411</v>
      </c>
      <c r="R61" s="132">
        <f t="shared" si="3"/>
        <v>0.8556</v>
      </c>
    </row>
    <row r="62" ht="24" customHeight="1" spans="1:18">
      <c r="A62" s="112">
        <v>60</v>
      </c>
      <c r="B62" s="122" t="s">
        <v>412</v>
      </c>
      <c r="C62" s="122" t="s">
        <v>413</v>
      </c>
      <c r="D62" s="118" t="s">
        <v>304</v>
      </c>
      <c r="E62" s="112"/>
      <c r="F62" s="119">
        <v>6</v>
      </c>
      <c r="G62" s="120"/>
      <c r="H62" s="121"/>
      <c r="I62" s="121"/>
      <c r="J62" s="110"/>
      <c r="K62" s="110"/>
      <c r="L62" s="127">
        <v>173.2249</v>
      </c>
      <c r="M62" s="121">
        <f t="shared" si="4"/>
        <v>1039.3494</v>
      </c>
      <c r="N62" s="119" t="s">
        <v>414</v>
      </c>
      <c r="O62" s="119">
        <v>3100</v>
      </c>
      <c r="P62" s="112">
        <v>40</v>
      </c>
      <c r="Q62" s="112" t="s">
        <v>415</v>
      </c>
      <c r="R62" s="132">
        <f t="shared" si="3"/>
        <v>1.28712</v>
      </c>
    </row>
    <row r="63" ht="24" customHeight="1" spans="1:18">
      <c r="A63" s="112">
        <v>61</v>
      </c>
      <c r="B63" s="122" t="s">
        <v>416</v>
      </c>
      <c r="C63" s="122" t="s">
        <v>417</v>
      </c>
      <c r="D63" s="118" t="s">
        <v>304</v>
      </c>
      <c r="E63" s="112"/>
      <c r="F63" s="119">
        <v>6</v>
      </c>
      <c r="G63" s="120"/>
      <c r="H63" s="121"/>
      <c r="I63" s="121"/>
      <c r="J63" s="110"/>
      <c r="K63" s="110"/>
      <c r="L63" s="127">
        <v>121.913766</v>
      </c>
      <c r="M63" s="121">
        <f t="shared" si="4"/>
        <v>731.482596</v>
      </c>
      <c r="N63" s="119">
        <v>1613</v>
      </c>
      <c r="O63" s="119">
        <v>2340</v>
      </c>
      <c r="P63" s="112">
        <v>40</v>
      </c>
      <c r="Q63" s="112" t="s">
        <v>418</v>
      </c>
      <c r="R63" s="132">
        <f t="shared" si="3"/>
        <v>0.9058608</v>
      </c>
    </row>
    <row r="64" ht="24" customHeight="1" spans="1:18">
      <c r="A64" s="112">
        <v>62</v>
      </c>
      <c r="B64" s="122" t="s">
        <v>419</v>
      </c>
      <c r="C64" s="122" t="s">
        <v>420</v>
      </c>
      <c r="D64" s="118" t="s">
        <v>304</v>
      </c>
      <c r="E64" s="112"/>
      <c r="F64" s="119">
        <v>2</v>
      </c>
      <c r="G64" s="120"/>
      <c r="H64" s="121"/>
      <c r="I64" s="121"/>
      <c r="J64" s="110"/>
      <c r="K64" s="110"/>
      <c r="L64" s="127">
        <v>167.637</v>
      </c>
      <c r="M64" s="121">
        <f t="shared" si="4"/>
        <v>335.274</v>
      </c>
      <c r="N64" s="119" t="s">
        <v>414</v>
      </c>
      <c r="O64" s="119">
        <v>3000</v>
      </c>
      <c r="P64" s="112">
        <v>40</v>
      </c>
      <c r="Q64" s="112" t="s">
        <v>421</v>
      </c>
      <c r="R64" s="132">
        <f t="shared" si="3"/>
        <v>0.4152</v>
      </c>
    </row>
    <row r="65" ht="24" customHeight="1" spans="1:18">
      <c r="A65" s="112">
        <v>63</v>
      </c>
      <c r="B65" s="122" t="s">
        <v>422</v>
      </c>
      <c r="C65" s="122" t="s">
        <v>423</v>
      </c>
      <c r="D65" s="118" t="s">
        <v>304</v>
      </c>
      <c r="E65" s="112"/>
      <c r="F65" s="119">
        <v>2</v>
      </c>
      <c r="G65" s="120"/>
      <c r="H65" s="121"/>
      <c r="I65" s="121"/>
      <c r="J65" s="110"/>
      <c r="K65" s="110"/>
      <c r="L65" s="127">
        <v>57.9462</v>
      </c>
      <c r="M65" s="121">
        <f t="shared" si="4"/>
        <v>115.8924</v>
      </c>
      <c r="N65" s="119">
        <v>1950</v>
      </c>
      <c r="O65" s="119">
        <v>920</v>
      </c>
      <c r="P65" s="112">
        <v>40</v>
      </c>
      <c r="Q65" s="112" t="s">
        <v>424</v>
      </c>
      <c r="R65" s="132">
        <f t="shared" si="3"/>
        <v>0.14352</v>
      </c>
    </row>
    <row r="66" ht="24" customHeight="1" spans="1:18">
      <c r="A66" s="112">
        <v>64</v>
      </c>
      <c r="B66" s="122" t="s">
        <v>425</v>
      </c>
      <c r="C66" s="122" t="s">
        <v>426</v>
      </c>
      <c r="D66" s="118" t="s">
        <v>304</v>
      </c>
      <c r="E66" s="112"/>
      <c r="F66" s="119">
        <v>2</v>
      </c>
      <c r="G66" s="120"/>
      <c r="H66" s="121"/>
      <c r="I66" s="121"/>
      <c r="J66" s="110"/>
      <c r="K66" s="110"/>
      <c r="L66" s="127">
        <v>156.2028</v>
      </c>
      <c r="M66" s="121">
        <f t="shared" si="4"/>
        <v>312.4056</v>
      </c>
      <c r="N66" s="119">
        <v>1950</v>
      </c>
      <c r="O66" s="119">
        <v>2480</v>
      </c>
      <c r="P66" s="112">
        <v>40</v>
      </c>
      <c r="Q66" s="112" t="s">
        <v>427</v>
      </c>
      <c r="R66" s="132">
        <f t="shared" si="3"/>
        <v>0.38688</v>
      </c>
    </row>
    <row r="67" ht="24" customHeight="1" spans="1:18">
      <c r="A67" s="112">
        <v>65</v>
      </c>
      <c r="B67" s="122" t="s">
        <v>428</v>
      </c>
      <c r="C67" s="122" t="s">
        <v>429</v>
      </c>
      <c r="D67" s="118" t="s">
        <v>304</v>
      </c>
      <c r="E67" s="112"/>
      <c r="F67" s="119">
        <v>2</v>
      </c>
      <c r="G67" s="120"/>
      <c r="H67" s="121"/>
      <c r="I67" s="121"/>
      <c r="J67" s="110"/>
      <c r="K67" s="110"/>
      <c r="L67" s="127">
        <v>90.6984</v>
      </c>
      <c r="M67" s="121">
        <f t="shared" si="4"/>
        <v>181.3968</v>
      </c>
      <c r="N67" s="119">
        <v>1950</v>
      </c>
      <c r="O67" s="119" t="s">
        <v>321</v>
      </c>
      <c r="P67" s="112">
        <v>40</v>
      </c>
      <c r="Q67" s="112" t="s">
        <v>430</v>
      </c>
      <c r="R67" s="132">
        <f t="shared" si="3"/>
        <v>0.22464</v>
      </c>
    </row>
    <row r="68" ht="24" customHeight="1" spans="1:18">
      <c r="A68" s="112">
        <v>66</v>
      </c>
      <c r="B68" s="122" t="s">
        <v>431</v>
      </c>
      <c r="C68" s="122" t="s">
        <v>432</v>
      </c>
      <c r="D68" s="118" t="s">
        <v>304</v>
      </c>
      <c r="E68" s="112"/>
      <c r="F68" s="119">
        <v>2</v>
      </c>
      <c r="G68" s="120"/>
      <c r="H68" s="121"/>
      <c r="I68" s="121"/>
      <c r="J68" s="110"/>
      <c r="K68" s="110"/>
      <c r="L68" s="127">
        <v>78.0045</v>
      </c>
      <c r="M68" s="121">
        <f t="shared" si="4"/>
        <v>156.009</v>
      </c>
      <c r="N68" s="119">
        <v>2625</v>
      </c>
      <c r="O68" s="119" t="s">
        <v>433</v>
      </c>
      <c r="P68" s="112">
        <v>40</v>
      </c>
      <c r="Q68" s="112" t="s">
        <v>434</v>
      </c>
      <c r="R68" s="132">
        <f t="shared" si="3"/>
        <v>0.1932</v>
      </c>
    </row>
    <row r="69" ht="24" customHeight="1" spans="1:18">
      <c r="A69" s="112">
        <v>67</v>
      </c>
      <c r="B69" s="122" t="s">
        <v>435</v>
      </c>
      <c r="C69" s="122" t="s">
        <v>436</v>
      </c>
      <c r="D69" s="118" t="s">
        <v>304</v>
      </c>
      <c r="E69" s="112"/>
      <c r="F69" s="119">
        <v>1</v>
      </c>
      <c r="G69" s="120"/>
      <c r="H69" s="121"/>
      <c r="I69" s="121"/>
      <c r="J69" s="110"/>
      <c r="K69" s="110"/>
      <c r="L69" s="127">
        <v>20.89164</v>
      </c>
      <c r="M69" s="121">
        <f t="shared" si="4"/>
        <v>20.89164</v>
      </c>
      <c r="N69" s="119">
        <v>1400</v>
      </c>
      <c r="O69" s="119">
        <v>462</v>
      </c>
      <c r="P69" s="112">
        <v>40</v>
      </c>
      <c r="Q69" s="112" t="s">
        <v>437</v>
      </c>
      <c r="R69" s="132">
        <f t="shared" si="3"/>
        <v>0.025872</v>
      </c>
    </row>
    <row r="70" ht="24" customHeight="1" spans="1:18">
      <c r="A70" s="112">
        <v>68</v>
      </c>
      <c r="B70" s="117" t="s">
        <v>438</v>
      </c>
      <c r="C70" s="117" t="s">
        <v>439</v>
      </c>
      <c r="D70" s="118" t="s">
        <v>304</v>
      </c>
      <c r="E70" s="112"/>
      <c r="F70" s="119">
        <v>2</v>
      </c>
      <c r="G70" s="120"/>
      <c r="H70" s="121"/>
      <c r="I70" s="121"/>
      <c r="J70" s="110"/>
      <c r="K70" s="110"/>
      <c r="L70" s="127">
        <v>141.0864</v>
      </c>
      <c r="M70" s="121">
        <f t="shared" si="4"/>
        <v>282.1728</v>
      </c>
      <c r="N70" s="119" t="s">
        <v>309</v>
      </c>
      <c r="O70" s="119">
        <v>3120</v>
      </c>
      <c r="P70" s="112">
        <v>40</v>
      </c>
      <c r="Q70" s="112" t="s">
        <v>440</v>
      </c>
      <c r="R70" s="132">
        <f t="shared" si="3"/>
        <v>0.34944</v>
      </c>
    </row>
    <row r="71" ht="24" customHeight="1" spans="1:18">
      <c r="A71" s="112">
        <v>69</v>
      </c>
      <c r="B71" s="117" t="s">
        <v>441</v>
      </c>
      <c r="C71" s="117" t="s">
        <v>442</v>
      </c>
      <c r="D71" s="118" t="s">
        <v>304</v>
      </c>
      <c r="E71" s="112"/>
      <c r="F71" s="119">
        <v>2</v>
      </c>
      <c r="G71" s="120"/>
      <c r="H71" s="121"/>
      <c r="I71" s="121"/>
      <c r="J71" s="110"/>
      <c r="K71" s="110"/>
      <c r="L71" s="127">
        <v>241.056192</v>
      </c>
      <c r="M71" s="121">
        <f t="shared" si="4"/>
        <v>482.112384</v>
      </c>
      <c r="N71" s="119" t="s">
        <v>443</v>
      </c>
      <c r="O71" s="119">
        <v>3120</v>
      </c>
      <c r="P71" s="112">
        <v>40</v>
      </c>
      <c r="Q71" s="112" t="s">
        <v>444</v>
      </c>
      <c r="R71" s="132">
        <f t="shared" si="3"/>
        <v>0.5970432</v>
      </c>
    </row>
    <row r="72" ht="24" customHeight="1" spans="1:18">
      <c r="A72" s="112">
        <v>70</v>
      </c>
      <c r="B72" s="117" t="s">
        <v>445</v>
      </c>
      <c r="C72" s="117" t="s">
        <v>446</v>
      </c>
      <c r="D72" s="118" t="s">
        <v>304</v>
      </c>
      <c r="E72" s="112"/>
      <c r="F72" s="119">
        <v>2</v>
      </c>
      <c r="G72" s="120"/>
      <c r="H72" s="121"/>
      <c r="I72" s="121"/>
      <c r="J72" s="110"/>
      <c r="K72" s="110"/>
      <c r="L72" s="127">
        <v>162.954792</v>
      </c>
      <c r="M72" s="121">
        <f t="shared" si="4"/>
        <v>325.909584</v>
      </c>
      <c r="N72" s="119" t="s">
        <v>447</v>
      </c>
      <c r="O72" s="119">
        <v>3120</v>
      </c>
      <c r="P72" s="112">
        <v>40</v>
      </c>
      <c r="Q72" s="112" t="s">
        <v>448</v>
      </c>
      <c r="R72" s="132">
        <f t="shared" si="3"/>
        <v>0.4036032</v>
      </c>
    </row>
    <row r="73" ht="24" customHeight="1" spans="1:18">
      <c r="A73" s="112">
        <v>71</v>
      </c>
      <c r="B73" s="117" t="s">
        <v>449</v>
      </c>
      <c r="C73" s="117" t="s">
        <v>450</v>
      </c>
      <c r="D73" s="118" t="s">
        <v>304</v>
      </c>
      <c r="E73" s="112"/>
      <c r="F73" s="119">
        <v>1</v>
      </c>
      <c r="G73" s="120"/>
      <c r="H73" s="121"/>
      <c r="I73" s="121"/>
      <c r="J73" s="110"/>
      <c r="K73" s="110"/>
      <c r="L73" s="127">
        <v>24.1927</v>
      </c>
      <c r="M73" s="121">
        <f t="shared" si="4"/>
        <v>24.1927</v>
      </c>
      <c r="N73" s="119">
        <v>1400</v>
      </c>
      <c r="O73" s="119" t="s">
        <v>451</v>
      </c>
      <c r="P73" s="112">
        <v>40</v>
      </c>
      <c r="Q73" s="112" t="s">
        <v>452</v>
      </c>
      <c r="R73" s="132">
        <f t="shared" si="3"/>
        <v>0.02996</v>
      </c>
    </row>
    <row r="74" ht="24" customHeight="1" spans="1:18">
      <c r="A74" s="112">
        <v>72</v>
      </c>
      <c r="B74" s="117" t="s">
        <v>453</v>
      </c>
      <c r="C74" s="117" t="s">
        <v>454</v>
      </c>
      <c r="D74" s="118" t="s">
        <v>304</v>
      </c>
      <c r="E74" s="112"/>
      <c r="F74" s="119">
        <v>1</v>
      </c>
      <c r="G74" s="120"/>
      <c r="H74" s="121"/>
      <c r="I74" s="121"/>
      <c r="J74" s="110"/>
      <c r="K74" s="110"/>
      <c r="L74" s="127">
        <v>135.66</v>
      </c>
      <c r="M74" s="121">
        <f t="shared" si="4"/>
        <v>135.66</v>
      </c>
      <c r="N74" s="119" t="s">
        <v>309</v>
      </c>
      <c r="O74" s="119">
        <v>3000</v>
      </c>
      <c r="P74" s="112">
        <v>40</v>
      </c>
      <c r="Q74" s="112" t="s">
        <v>455</v>
      </c>
      <c r="R74" s="132">
        <f t="shared" si="3"/>
        <v>0.168</v>
      </c>
    </row>
    <row r="75" ht="24" customHeight="1" spans="1:18">
      <c r="A75" s="112">
        <v>73</v>
      </c>
      <c r="B75" s="117" t="s">
        <v>456</v>
      </c>
      <c r="C75" s="117" t="s">
        <v>457</v>
      </c>
      <c r="D75" s="118" t="s">
        <v>304</v>
      </c>
      <c r="E75" s="112"/>
      <c r="F75" s="119">
        <v>2</v>
      </c>
      <c r="G75" s="120"/>
      <c r="H75" s="121"/>
      <c r="I75" s="121"/>
      <c r="J75" s="110"/>
      <c r="K75" s="110"/>
      <c r="L75" s="127">
        <v>75.7758</v>
      </c>
      <c r="M75" s="121">
        <f t="shared" si="4"/>
        <v>151.5516</v>
      </c>
      <c r="N75" s="119" t="s">
        <v>410</v>
      </c>
      <c r="O75" s="119">
        <v>1700</v>
      </c>
      <c r="P75" s="112">
        <v>40</v>
      </c>
      <c r="Q75" s="112" t="s">
        <v>458</v>
      </c>
      <c r="R75" s="132">
        <f t="shared" si="3"/>
        <v>0.18768</v>
      </c>
    </row>
    <row r="76" ht="24" customHeight="1" spans="1:18">
      <c r="A76" s="112">
        <v>74</v>
      </c>
      <c r="B76" s="117" t="s">
        <v>459</v>
      </c>
      <c r="C76" s="117" t="s">
        <v>460</v>
      </c>
      <c r="D76" s="118" t="s">
        <v>304</v>
      </c>
      <c r="E76" s="112"/>
      <c r="F76" s="119">
        <v>2</v>
      </c>
      <c r="G76" s="120"/>
      <c r="H76" s="121"/>
      <c r="I76" s="121"/>
      <c r="J76" s="110"/>
      <c r="K76" s="110"/>
      <c r="L76" s="127">
        <v>94.9943</v>
      </c>
      <c r="M76" s="121">
        <f t="shared" si="4"/>
        <v>189.9886</v>
      </c>
      <c r="N76" s="119" t="s">
        <v>414</v>
      </c>
      <c r="O76" s="119">
        <v>1700</v>
      </c>
      <c r="P76" s="112">
        <v>40</v>
      </c>
      <c r="Q76" s="112" t="s">
        <v>461</v>
      </c>
      <c r="R76" s="132">
        <f t="shared" si="3"/>
        <v>0.23528</v>
      </c>
    </row>
    <row r="77" ht="24" customHeight="1" spans="1:18">
      <c r="A77" s="112">
        <v>75</v>
      </c>
      <c r="B77" s="117" t="s">
        <v>462</v>
      </c>
      <c r="C77" s="117" t="s">
        <v>463</v>
      </c>
      <c r="D77" s="118" t="s">
        <v>304</v>
      </c>
      <c r="E77" s="112"/>
      <c r="F77" s="119">
        <v>2</v>
      </c>
      <c r="G77" s="120"/>
      <c r="H77" s="121"/>
      <c r="I77" s="121"/>
      <c r="J77" s="110"/>
      <c r="K77" s="110"/>
      <c r="L77" s="127">
        <v>136.1768</v>
      </c>
      <c r="M77" s="121">
        <f t="shared" si="4"/>
        <v>272.3536</v>
      </c>
      <c r="N77" s="119" t="s">
        <v>317</v>
      </c>
      <c r="O77" s="119">
        <v>1700</v>
      </c>
      <c r="P77" s="112">
        <v>40</v>
      </c>
      <c r="Q77" s="112" t="s">
        <v>464</v>
      </c>
      <c r="R77" s="132">
        <f t="shared" si="3"/>
        <v>0.33728</v>
      </c>
    </row>
    <row r="78" ht="24" customHeight="1" spans="1:18">
      <c r="A78" s="112">
        <v>76</v>
      </c>
      <c r="B78" s="117" t="s">
        <v>465</v>
      </c>
      <c r="C78" s="117" t="s">
        <v>466</v>
      </c>
      <c r="D78" s="118" t="s">
        <v>304</v>
      </c>
      <c r="E78" s="112"/>
      <c r="F78" s="119">
        <v>2</v>
      </c>
      <c r="G78" s="120"/>
      <c r="H78" s="121"/>
      <c r="I78" s="121"/>
      <c r="J78" s="110"/>
      <c r="K78" s="110"/>
      <c r="L78" s="127">
        <v>79.0704</v>
      </c>
      <c r="M78" s="121">
        <f t="shared" si="4"/>
        <v>158.1408</v>
      </c>
      <c r="N78" s="119" t="s">
        <v>321</v>
      </c>
      <c r="O78" s="119">
        <v>1700</v>
      </c>
      <c r="P78" s="112">
        <v>40</v>
      </c>
      <c r="Q78" s="112" t="s">
        <v>467</v>
      </c>
      <c r="R78" s="132">
        <f t="shared" si="3"/>
        <v>0.19584</v>
      </c>
    </row>
    <row r="79" ht="24" customHeight="1" spans="1:18">
      <c r="A79" s="112">
        <v>77</v>
      </c>
      <c r="B79" s="117" t="s">
        <v>468</v>
      </c>
      <c r="C79" s="117" t="s">
        <v>469</v>
      </c>
      <c r="D79" s="118" t="s">
        <v>304</v>
      </c>
      <c r="E79" s="112"/>
      <c r="F79" s="119">
        <v>1</v>
      </c>
      <c r="G79" s="120"/>
      <c r="H79" s="121"/>
      <c r="I79" s="121"/>
      <c r="J79" s="110"/>
      <c r="K79" s="110"/>
      <c r="L79" s="127">
        <v>133.722</v>
      </c>
      <c r="M79" s="121">
        <f t="shared" si="4"/>
        <v>133.722</v>
      </c>
      <c r="N79" s="119" t="s">
        <v>410</v>
      </c>
      <c r="O79" s="119">
        <v>3000</v>
      </c>
      <c r="P79" s="112">
        <v>40</v>
      </c>
      <c r="Q79" s="112" t="s">
        <v>470</v>
      </c>
      <c r="R79" s="132">
        <f t="shared" si="3"/>
        <v>0.1656</v>
      </c>
    </row>
    <row r="80" ht="24" customHeight="1" spans="1:18">
      <c r="A80" s="112">
        <v>78</v>
      </c>
      <c r="B80" s="122" t="s">
        <v>471</v>
      </c>
      <c r="C80" s="122" t="s">
        <v>472</v>
      </c>
      <c r="D80" s="118" t="s">
        <v>304</v>
      </c>
      <c r="E80" s="112"/>
      <c r="F80" s="119">
        <v>1</v>
      </c>
      <c r="G80" s="120"/>
      <c r="H80" s="121"/>
      <c r="I80" s="121"/>
      <c r="J80" s="110"/>
      <c r="K80" s="110"/>
      <c r="L80" s="127">
        <v>207.7213</v>
      </c>
      <c r="M80" s="121">
        <f t="shared" si="4"/>
        <v>207.7213</v>
      </c>
      <c r="N80" s="119">
        <v>2180</v>
      </c>
      <c r="O80" s="119" t="s">
        <v>473</v>
      </c>
      <c r="P80" s="112">
        <v>40</v>
      </c>
      <c r="Q80" s="112" t="s">
        <v>474</v>
      </c>
      <c r="R80" s="132">
        <f t="shared" si="3"/>
        <v>0.25724</v>
      </c>
    </row>
    <row r="81" ht="24" customHeight="1" spans="1:18">
      <c r="A81" s="112">
        <v>79</v>
      </c>
      <c r="B81" s="122" t="s">
        <v>475</v>
      </c>
      <c r="C81" s="122" t="s">
        <v>476</v>
      </c>
      <c r="D81" s="118" t="s">
        <v>304</v>
      </c>
      <c r="E81" s="112"/>
      <c r="F81" s="119">
        <v>1</v>
      </c>
      <c r="G81" s="120"/>
      <c r="H81" s="121"/>
      <c r="I81" s="121"/>
      <c r="J81" s="110"/>
      <c r="K81" s="110"/>
      <c r="L81" s="127">
        <v>89.148</v>
      </c>
      <c r="M81" s="121">
        <f t="shared" si="4"/>
        <v>89.148</v>
      </c>
      <c r="N81" s="119">
        <v>1380</v>
      </c>
      <c r="O81" s="119">
        <v>2000</v>
      </c>
      <c r="P81" s="112">
        <v>40</v>
      </c>
      <c r="Q81" s="112" t="s">
        <v>477</v>
      </c>
      <c r="R81" s="132">
        <f t="shared" si="3"/>
        <v>0.1104</v>
      </c>
    </row>
    <row r="82" ht="24" customHeight="1" spans="1:18">
      <c r="A82" s="112">
        <v>80</v>
      </c>
      <c r="B82" s="117" t="s">
        <v>478</v>
      </c>
      <c r="C82" s="117" t="s">
        <v>479</v>
      </c>
      <c r="D82" s="118" t="s">
        <v>304</v>
      </c>
      <c r="E82" s="112"/>
      <c r="F82" s="119">
        <v>1</v>
      </c>
      <c r="G82" s="120"/>
      <c r="H82" s="121"/>
      <c r="I82" s="121"/>
      <c r="J82" s="110"/>
      <c r="K82" s="110"/>
      <c r="L82" s="127">
        <v>111.758</v>
      </c>
      <c r="M82" s="121">
        <f t="shared" si="4"/>
        <v>111.758</v>
      </c>
      <c r="N82" s="119">
        <v>1730</v>
      </c>
      <c r="O82" s="119">
        <v>2000</v>
      </c>
      <c r="P82" s="112">
        <v>40</v>
      </c>
      <c r="Q82" s="112" t="s">
        <v>480</v>
      </c>
      <c r="R82" s="132">
        <f t="shared" si="3"/>
        <v>0.1384</v>
      </c>
    </row>
    <row r="83" ht="24" customHeight="1" spans="1:18">
      <c r="A83" s="112">
        <v>81</v>
      </c>
      <c r="B83" s="117" t="s">
        <v>481</v>
      </c>
      <c r="C83" s="117" t="s">
        <v>482</v>
      </c>
      <c r="D83" s="118" t="s">
        <v>304</v>
      </c>
      <c r="E83" s="112"/>
      <c r="F83" s="119">
        <v>8</v>
      </c>
      <c r="G83" s="120"/>
      <c r="H83" s="121"/>
      <c r="I83" s="121"/>
      <c r="J83" s="110"/>
      <c r="K83" s="110"/>
      <c r="L83" s="127">
        <v>127.95645</v>
      </c>
      <c r="M83" s="121">
        <f t="shared" si="4"/>
        <v>1023.6516</v>
      </c>
      <c r="N83" s="119">
        <v>1390</v>
      </c>
      <c r="O83" s="119">
        <v>2850</v>
      </c>
      <c r="P83" s="112">
        <v>40</v>
      </c>
      <c r="Q83" s="112" t="s">
        <v>483</v>
      </c>
      <c r="R83" s="132">
        <f t="shared" si="3"/>
        <v>1.26768</v>
      </c>
    </row>
    <row r="84" ht="24" customHeight="1" spans="1:18">
      <c r="A84" s="112">
        <v>82</v>
      </c>
      <c r="B84" s="117" t="s">
        <v>484</v>
      </c>
      <c r="C84" s="117" t="s">
        <v>485</v>
      </c>
      <c r="D84" s="118" t="s">
        <v>304</v>
      </c>
      <c r="E84" s="112"/>
      <c r="F84" s="119">
        <v>4</v>
      </c>
      <c r="G84" s="120"/>
      <c r="H84" s="121"/>
      <c r="I84" s="121"/>
      <c r="J84" s="110"/>
      <c r="K84" s="110"/>
      <c r="L84" s="127">
        <v>131.79692</v>
      </c>
      <c r="M84" s="121">
        <f t="shared" si="4"/>
        <v>527.18768</v>
      </c>
      <c r="N84" s="119" t="s">
        <v>486</v>
      </c>
      <c r="O84" s="119">
        <v>2020</v>
      </c>
      <c r="P84" s="112">
        <v>40</v>
      </c>
      <c r="Q84" s="112" t="s">
        <v>487</v>
      </c>
      <c r="R84" s="132">
        <f t="shared" si="3"/>
        <v>0.652864</v>
      </c>
    </row>
    <row r="85" ht="24" customHeight="1" spans="1:18">
      <c r="A85" s="112">
        <v>83</v>
      </c>
      <c r="B85" s="117" t="s">
        <v>488</v>
      </c>
      <c r="C85" s="117" t="s">
        <v>489</v>
      </c>
      <c r="D85" s="118" t="s">
        <v>304</v>
      </c>
      <c r="E85" s="112"/>
      <c r="F85" s="119">
        <v>16</v>
      </c>
      <c r="G85" s="120"/>
      <c r="H85" s="121"/>
      <c r="I85" s="121"/>
      <c r="J85" s="110"/>
      <c r="K85" s="110"/>
      <c r="L85" s="127">
        <v>143.21497</v>
      </c>
      <c r="M85" s="121">
        <f t="shared" si="4"/>
        <v>2291.43952</v>
      </c>
      <c r="N85" s="119">
        <v>2020</v>
      </c>
      <c r="O85" s="119">
        <v>2195</v>
      </c>
      <c r="P85" s="112">
        <v>40</v>
      </c>
      <c r="Q85" s="112" t="s">
        <v>490</v>
      </c>
      <c r="R85" s="132">
        <f t="shared" si="3"/>
        <v>2.837696</v>
      </c>
    </row>
    <row r="86" ht="24" customHeight="1" spans="1:18">
      <c r="A86" s="112">
        <v>84</v>
      </c>
      <c r="B86" s="117" t="s">
        <v>491</v>
      </c>
      <c r="C86" s="117" t="s">
        <v>492</v>
      </c>
      <c r="D86" s="118" t="s">
        <v>304</v>
      </c>
      <c r="E86" s="112"/>
      <c r="F86" s="119">
        <v>2</v>
      </c>
      <c r="G86" s="120"/>
      <c r="H86" s="121"/>
      <c r="I86" s="121"/>
      <c r="J86" s="110"/>
      <c r="K86" s="110"/>
      <c r="L86" s="127">
        <v>52.130585</v>
      </c>
      <c r="M86" s="121">
        <f t="shared" si="4"/>
        <v>104.26117</v>
      </c>
      <c r="N86" s="119" t="s">
        <v>493</v>
      </c>
      <c r="O86" s="119">
        <v>2483</v>
      </c>
      <c r="P86" s="112">
        <v>40</v>
      </c>
      <c r="Q86" s="112" t="s">
        <v>494</v>
      </c>
      <c r="R86" s="132">
        <f t="shared" si="3"/>
        <v>0.129116</v>
      </c>
    </row>
    <row r="87" ht="24" customHeight="1" spans="1:18">
      <c r="A87" s="112">
        <v>85</v>
      </c>
      <c r="B87" s="117" t="s">
        <v>495</v>
      </c>
      <c r="C87" s="117" t="s">
        <v>496</v>
      </c>
      <c r="D87" s="118" t="s">
        <v>304</v>
      </c>
      <c r="E87" s="112"/>
      <c r="F87" s="119">
        <v>4</v>
      </c>
      <c r="G87" s="120"/>
      <c r="H87" s="121"/>
      <c r="I87" s="121"/>
      <c r="J87" s="110"/>
      <c r="K87" s="110"/>
      <c r="L87" s="127">
        <v>45.370195</v>
      </c>
      <c r="M87" s="121">
        <f t="shared" si="4"/>
        <v>181.48078</v>
      </c>
      <c r="N87" s="119" t="s">
        <v>493</v>
      </c>
      <c r="O87" s="119">
        <v>2161</v>
      </c>
      <c r="P87" s="112">
        <v>40</v>
      </c>
      <c r="Q87" s="112" t="s">
        <v>497</v>
      </c>
      <c r="R87" s="132">
        <f t="shared" si="3"/>
        <v>0.224744</v>
      </c>
    </row>
    <row r="88" ht="24" customHeight="1" spans="1:18">
      <c r="A88" s="112">
        <v>86</v>
      </c>
      <c r="B88" s="117" t="s">
        <v>498</v>
      </c>
      <c r="C88" s="117" t="s">
        <v>499</v>
      </c>
      <c r="D88" s="118" t="s">
        <v>304</v>
      </c>
      <c r="E88" s="112"/>
      <c r="F88" s="119">
        <v>4</v>
      </c>
      <c r="G88" s="120"/>
      <c r="H88" s="121"/>
      <c r="I88" s="121"/>
      <c r="J88" s="110"/>
      <c r="K88" s="110"/>
      <c r="L88" s="127">
        <v>112.42984</v>
      </c>
      <c r="M88" s="121">
        <f t="shared" si="4"/>
        <v>449.71936</v>
      </c>
      <c r="N88" s="119" t="s">
        <v>500</v>
      </c>
      <c r="O88" s="119">
        <v>2290</v>
      </c>
      <c r="P88" s="112">
        <v>40</v>
      </c>
      <c r="Q88" s="112" t="s">
        <v>501</v>
      </c>
      <c r="R88" s="132">
        <f t="shared" ref="R88:R151" si="5">N88*O88*P88*F88/1000000000</f>
        <v>0.556928</v>
      </c>
    </row>
    <row r="89" ht="24" customHeight="1" spans="1:18">
      <c r="A89" s="112">
        <v>87</v>
      </c>
      <c r="B89" s="117" t="s">
        <v>502</v>
      </c>
      <c r="C89" s="117" t="s">
        <v>503</v>
      </c>
      <c r="D89" s="118" t="s">
        <v>304</v>
      </c>
      <c r="E89" s="112"/>
      <c r="F89" s="119">
        <v>8</v>
      </c>
      <c r="G89" s="120"/>
      <c r="H89" s="121"/>
      <c r="I89" s="121"/>
      <c r="J89" s="110"/>
      <c r="K89" s="110"/>
      <c r="L89" s="127">
        <v>98.192</v>
      </c>
      <c r="M89" s="121">
        <f t="shared" si="4"/>
        <v>785.536</v>
      </c>
      <c r="N89" s="119" t="s">
        <v>500</v>
      </c>
      <c r="O89" s="119">
        <v>2000</v>
      </c>
      <c r="P89" s="112">
        <v>40</v>
      </c>
      <c r="Q89" s="112" t="s">
        <v>504</v>
      </c>
      <c r="R89" s="132">
        <f t="shared" si="5"/>
        <v>0.9728</v>
      </c>
    </row>
    <row r="90" ht="24" customHeight="1" spans="1:18">
      <c r="A90" s="112">
        <v>88</v>
      </c>
      <c r="B90" s="117" t="s">
        <v>505</v>
      </c>
      <c r="C90" s="117" t="s">
        <v>506</v>
      </c>
      <c r="D90" s="118" t="s">
        <v>304</v>
      </c>
      <c r="E90" s="112"/>
      <c r="F90" s="119">
        <v>4</v>
      </c>
      <c r="G90" s="120"/>
      <c r="H90" s="121"/>
      <c r="I90" s="121"/>
      <c r="J90" s="110"/>
      <c r="K90" s="110"/>
      <c r="L90" s="127">
        <v>35.018368</v>
      </c>
      <c r="M90" s="121">
        <f t="shared" si="4"/>
        <v>140.073472</v>
      </c>
      <c r="N90" s="119">
        <v>968</v>
      </c>
      <c r="O90" s="119">
        <v>1120</v>
      </c>
      <c r="P90" s="112">
        <v>40</v>
      </c>
      <c r="Q90" s="112" t="s">
        <v>507</v>
      </c>
      <c r="R90" s="132">
        <f t="shared" si="5"/>
        <v>0.1734656</v>
      </c>
    </row>
    <row r="91" ht="24" customHeight="1" spans="1:18">
      <c r="A91" s="112">
        <v>89</v>
      </c>
      <c r="B91" s="117" t="s">
        <v>508</v>
      </c>
      <c r="C91" s="117" t="s">
        <v>509</v>
      </c>
      <c r="D91" s="118" t="s">
        <v>304</v>
      </c>
      <c r="E91" s="112"/>
      <c r="F91" s="119">
        <v>4</v>
      </c>
      <c r="G91" s="120"/>
      <c r="H91" s="121"/>
      <c r="I91" s="121"/>
      <c r="J91" s="110"/>
      <c r="K91" s="110"/>
      <c r="L91" s="127">
        <v>76.33782</v>
      </c>
      <c r="M91" s="121">
        <f t="shared" si="4"/>
        <v>305.35128</v>
      </c>
      <c r="N91" s="119" t="s">
        <v>510</v>
      </c>
      <c r="O91" s="119">
        <v>2020</v>
      </c>
      <c r="P91" s="112">
        <v>40</v>
      </c>
      <c r="Q91" s="112" t="s">
        <v>511</v>
      </c>
      <c r="R91" s="132">
        <f t="shared" si="5"/>
        <v>0.378144</v>
      </c>
    </row>
    <row r="92" ht="24" customHeight="1" spans="1:18">
      <c r="A92" s="112">
        <v>90</v>
      </c>
      <c r="B92" s="117" t="s">
        <v>512</v>
      </c>
      <c r="C92" s="117" t="s">
        <v>513</v>
      </c>
      <c r="D92" s="118" t="s">
        <v>304</v>
      </c>
      <c r="E92" s="112"/>
      <c r="F92" s="119">
        <v>4</v>
      </c>
      <c r="G92" s="120"/>
      <c r="H92" s="121"/>
      <c r="I92" s="121"/>
      <c r="J92" s="110"/>
      <c r="K92" s="110"/>
      <c r="L92" s="127">
        <v>73.238958</v>
      </c>
      <c r="M92" s="121">
        <f t="shared" si="4"/>
        <v>292.955832</v>
      </c>
      <c r="N92" s="119" t="s">
        <v>510</v>
      </c>
      <c r="O92" s="119">
        <v>1938</v>
      </c>
      <c r="P92" s="112">
        <v>40</v>
      </c>
      <c r="Q92" s="112" t="s">
        <v>514</v>
      </c>
      <c r="R92" s="132">
        <f t="shared" si="5"/>
        <v>0.3627936</v>
      </c>
    </row>
    <row r="93" ht="24" customHeight="1" spans="1:18">
      <c r="A93" s="112">
        <v>91</v>
      </c>
      <c r="B93" s="117" t="s">
        <v>515</v>
      </c>
      <c r="C93" s="117" t="s">
        <v>516</v>
      </c>
      <c r="D93" s="118" t="s">
        <v>304</v>
      </c>
      <c r="E93" s="112"/>
      <c r="F93" s="119">
        <v>2</v>
      </c>
      <c r="G93" s="120"/>
      <c r="H93" s="121"/>
      <c r="I93" s="121"/>
      <c r="J93" s="110"/>
      <c r="K93" s="110"/>
      <c r="L93" s="127">
        <v>47.931585</v>
      </c>
      <c r="M93" s="121">
        <f t="shared" ref="M93:M156" si="6">L93*F93</f>
        <v>95.86317</v>
      </c>
      <c r="N93" s="119" t="s">
        <v>493</v>
      </c>
      <c r="O93" s="119">
        <v>2283</v>
      </c>
      <c r="P93" s="112">
        <v>40</v>
      </c>
      <c r="Q93" s="112" t="s">
        <v>517</v>
      </c>
      <c r="R93" s="132">
        <f t="shared" si="5"/>
        <v>0.118716</v>
      </c>
    </row>
    <row r="94" ht="24" customHeight="1" spans="1:18">
      <c r="A94" s="112">
        <v>92</v>
      </c>
      <c r="B94" s="117" t="s">
        <v>518</v>
      </c>
      <c r="C94" s="117" t="s">
        <v>519</v>
      </c>
      <c r="D94" s="118" t="s">
        <v>304</v>
      </c>
      <c r="E94" s="112"/>
      <c r="F94" s="119">
        <v>2</v>
      </c>
      <c r="G94" s="120"/>
      <c r="H94" s="121"/>
      <c r="I94" s="121"/>
      <c r="J94" s="110"/>
      <c r="K94" s="110"/>
      <c r="L94" s="127">
        <v>125.0333</v>
      </c>
      <c r="M94" s="121">
        <f t="shared" si="6"/>
        <v>250.0666</v>
      </c>
      <c r="N94" s="119">
        <v>2450</v>
      </c>
      <c r="O94" s="119">
        <v>1580</v>
      </c>
      <c r="P94" s="112">
        <v>40</v>
      </c>
      <c r="Q94" s="112" t="s">
        <v>520</v>
      </c>
      <c r="R94" s="132">
        <f t="shared" si="5"/>
        <v>0.30968</v>
      </c>
    </row>
    <row r="95" ht="24" customHeight="1" spans="1:18">
      <c r="A95" s="112">
        <v>93</v>
      </c>
      <c r="B95" s="117" t="s">
        <v>521</v>
      </c>
      <c r="C95" s="117" t="s">
        <v>522</v>
      </c>
      <c r="D95" s="118" t="s">
        <v>304</v>
      </c>
      <c r="E95" s="112"/>
      <c r="F95" s="119">
        <v>4</v>
      </c>
      <c r="G95" s="120"/>
      <c r="H95" s="121"/>
      <c r="I95" s="121"/>
      <c r="J95" s="110"/>
      <c r="K95" s="110"/>
      <c r="L95" s="127">
        <v>186.489864</v>
      </c>
      <c r="M95" s="121">
        <f t="shared" si="6"/>
        <v>745.959456</v>
      </c>
      <c r="N95" s="119">
        <v>2673</v>
      </c>
      <c r="O95" s="119" t="s">
        <v>523</v>
      </c>
      <c r="P95" s="112">
        <v>40</v>
      </c>
      <c r="Q95" s="112" t="s">
        <v>524</v>
      </c>
      <c r="R95" s="132">
        <f t="shared" si="5"/>
        <v>0.9237888</v>
      </c>
    </row>
    <row r="96" ht="24" customHeight="1" spans="1:18">
      <c r="A96" s="112">
        <v>94</v>
      </c>
      <c r="B96" s="117" t="s">
        <v>525</v>
      </c>
      <c r="C96" s="117" t="s">
        <v>526</v>
      </c>
      <c r="D96" s="118" t="s">
        <v>304</v>
      </c>
      <c r="E96" s="112"/>
      <c r="F96" s="119">
        <v>2</v>
      </c>
      <c r="G96" s="120"/>
      <c r="H96" s="121"/>
      <c r="I96" s="121"/>
      <c r="J96" s="110"/>
      <c r="K96" s="110"/>
      <c r="L96" s="127">
        <v>107.1714</v>
      </c>
      <c r="M96" s="121">
        <f t="shared" si="6"/>
        <v>214.3428</v>
      </c>
      <c r="N96" s="119">
        <v>2100</v>
      </c>
      <c r="O96" s="119">
        <v>1580</v>
      </c>
      <c r="P96" s="112">
        <v>40</v>
      </c>
      <c r="Q96" s="112" t="s">
        <v>527</v>
      </c>
      <c r="R96" s="132">
        <f t="shared" si="5"/>
        <v>0.26544</v>
      </c>
    </row>
    <row r="97" ht="24" customHeight="1" spans="1:18">
      <c r="A97" s="112">
        <v>95</v>
      </c>
      <c r="B97" s="117" t="s">
        <v>528</v>
      </c>
      <c r="C97" s="117" t="s">
        <v>529</v>
      </c>
      <c r="D97" s="118" t="s">
        <v>304</v>
      </c>
      <c r="E97" s="112"/>
      <c r="F97" s="119">
        <v>2</v>
      </c>
      <c r="G97" s="120"/>
      <c r="H97" s="121"/>
      <c r="I97" s="121"/>
      <c r="J97" s="110"/>
      <c r="K97" s="110"/>
      <c r="L97" s="127">
        <v>146.5128</v>
      </c>
      <c r="M97" s="121">
        <f t="shared" si="6"/>
        <v>293.0256</v>
      </c>
      <c r="N97" s="119">
        <v>2100</v>
      </c>
      <c r="O97" s="119">
        <v>2160</v>
      </c>
      <c r="P97" s="112">
        <v>40</v>
      </c>
      <c r="Q97" s="112" t="s">
        <v>530</v>
      </c>
      <c r="R97" s="132">
        <f t="shared" si="5"/>
        <v>0.36288</v>
      </c>
    </row>
    <row r="98" ht="24" customHeight="1" spans="1:18">
      <c r="A98" s="112">
        <v>96</v>
      </c>
      <c r="B98" s="117" t="s">
        <v>531</v>
      </c>
      <c r="C98" s="117" t="s">
        <v>532</v>
      </c>
      <c r="D98" s="118" t="s">
        <v>304</v>
      </c>
      <c r="E98" s="112"/>
      <c r="F98" s="119">
        <v>2</v>
      </c>
      <c r="G98" s="120"/>
      <c r="H98" s="121"/>
      <c r="I98" s="121"/>
      <c r="J98" s="110"/>
      <c r="K98" s="110"/>
      <c r="L98" s="127">
        <v>136.413882</v>
      </c>
      <c r="M98" s="121">
        <f t="shared" si="6"/>
        <v>272.827764</v>
      </c>
      <c r="N98" s="119">
        <v>2673</v>
      </c>
      <c r="O98" s="119">
        <v>1580</v>
      </c>
      <c r="P98" s="112">
        <v>40</v>
      </c>
      <c r="Q98" s="112" t="s">
        <v>533</v>
      </c>
      <c r="R98" s="132">
        <f t="shared" si="5"/>
        <v>0.3378672</v>
      </c>
    </row>
    <row r="99" ht="24" customHeight="1" spans="1:18">
      <c r="A99" s="112">
        <v>97</v>
      </c>
      <c r="B99" s="117" t="s">
        <v>534</v>
      </c>
      <c r="C99" s="117" t="s">
        <v>535</v>
      </c>
      <c r="D99" s="118" t="s">
        <v>304</v>
      </c>
      <c r="E99" s="112"/>
      <c r="F99" s="119">
        <v>4</v>
      </c>
      <c r="G99" s="120"/>
      <c r="H99" s="121"/>
      <c r="I99" s="121"/>
      <c r="J99" s="110"/>
      <c r="K99" s="110"/>
      <c r="L99" s="127">
        <v>76.998355</v>
      </c>
      <c r="M99" s="121">
        <f t="shared" si="6"/>
        <v>307.99342</v>
      </c>
      <c r="N99" s="119" t="s">
        <v>536</v>
      </c>
      <c r="O99" s="119">
        <v>973</v>
      </c>
      <c r="P99" s="112">
        <v>40</v>
      </c>
      <c r="Q99" s="112" t="s">
        <v>537</v>
      </c>
      <c r="R99" s="132">
        <f t="shared" si="5"/>
        <v>0.381416</v>
      </c>
    </row>
    <row r="100" ht="24" customHeight="1" spans="1:18">
      <c r="A100" s="112">
        <v>98</v>
      </c>
      <c r="B100" s="117" t="s">
        <v>538</v>
      </c>
      <c r="C100" s="117" t="s">
        <v>539</v>
      </c>
      <c r="D100" s="118" t="s">
        <v>304</v>
      </c>
      <c r="E100" s="112"/>
      <c r="F100" s="119">
        <v>4</v>
      </c>
      <c r="G100" s="120"/>
      <c r="H100" s="121"/>
      <c r="I100" s="121"/>
      <c r="J100" s="110"/>
      <c r="K100" s="110"/>
      <c r="L100" s="127">
        <v>217.62125</v>
      </c>
      <c r="M100" s="121">
        <f t="shared" si="6"/>
        <v>870.485</v>
      </c>
      <c r="N100" s="119" t="s">
        <v>536</v>
      </c>
      <c r="O100" s="119">
        <v>2750</v>
      </c>
      <c r="P100" s="112">
        <v>40</v>
      </c>
      <c r="Q100" s="112" t="s">
        <v>540</v>
      </c>
      <c r="R100" s="132">
        <f t="shared" si="5"/>
        <v>1.078</v>
      </c>
    </row>
    <row r="101" ht="24" customHeight="1" spans="1:18">
      <c r="A101" s="112">
        <v>99</v>
      </c>
      <c r="B101" s="117" t="s">
        <v>541</v>
      </c>
      <c r="C101" s="117" t="s">
        <v>542</v>
      </c>
      <c r="D101" s="118" t="s">
        <v>304</v>
      </c>
      <c r="E101" s="112"/>
      <c r="F101" s="119">
        <v>4</v>
      </c>
      <c r="G101" s="120"/>
      <c r="H101" s="121"/>
      <c r="I101" s="121"/>
      <c r="J101" s="110"/>
      <c r="K101" s="110"/>
      <c r="L101" s="127">
        <v>29.542226</v>
      </c>
      <c r="M101" s="121">
        <f t="shared" si="6"/>
        <v>118.168904</v>
      </c>
      <c r="N101" s="119" t="s">
        <v>543</v>
      </c>
      <c r="O101" s="119">
        <v>973</v>
      </c>
      <c r="P101" s="112">
        <v>40</v>
      </c>
      <c r="Q101" s="112" t="s">
        <v>544</v>
      </c>
      <c r="R101" s="132">
        <f t="shared" si="5"/>
        <v>0.1463392</v>
      </c>
    </row>
    <row r="102" ht="24" customHeight="1" spans="1:18">
      <c r="A102" s="112">
        <v>100</v>
      </c>
      <c r="B102" s="117" t="s">
        <v>545</v>
      </c>
      <c r="C102" s="117" t="s">
        <v>546</v>
      </c>
      <c r="D102" s="118" t="s">
        <v>304</v>
      </c>
      <c r="E102" s="112"/>
      <c r="F102" s="119">
        <v>4</v>
      </c>
      <c r="G102" s="120"/>
      <c r="H102" s="121"/>
      <c r="I102" s="121"/>
      <c r="J102" s="110"/>
      <c r="K102" s="110"/>
      <c r="L102" s="127">
        <v>83.4955</v>
      </c>
      <c r="M102" s="121">
        <f t="shared" si="6"/>
        <v>333.982</v>
      </c>
      <c r="N102" s="119" t="s">
        <v>543</v>
      </c>
      <c r="O102" s="119">
        <v>2750</v>
      </c>
      <c r="P102" s="112">
        <v>40</v>
      </c>
      <c r="Q102" s="112" t="s">
        <v>547</v>
      </c>
      <c r="R102" s="132">
        <f t="shared" si="5"/>
        <v>0.4136</v>
      </c>
    </row>
    <row r="103" ht="24" customHeight="1" spans="1:18">
      <c r="A103" s="112">
        <v>101</v>
      </c>
      <c r="B103" s="117" t="s">
        <v>548</v>
      </c>
      <c r="C103" s="117" t="s">
        <v>549</v>
      </c>
      <c r="D103" s="118" t="s">
        <v>304</v>
      </c>
      <c r="E103" s="112"/>
      <c r="F103" s="119">
        <v>3</v>
      </c>
      <c r="G103" s="120"/>
      <c r="H103" s="121"/>
      <c r="I103" s="121"/>
      <c r="J103" s="110"/>
      <c r="K103" s="110"/>
      <c r="L103" s="127">
        <v>152.6175</v>
      </c>
      <c r="M103" s="121">
        <f t="shared" si="6"/>
        <v>457.8525</v>
      </c>
      <c r="N103" s="119">
        <v>2700</v>
      </c>
      <c r="O103" s="119" t="s">
        <v>550</v>
      </c>
      <c r="P103" s="112">
        <v>40</v>
      </c>
      <c r="Q103" s="112" t="s">
        <v>551</v>
      </c>
      <c r="R103" s="132">
        <f t="shared" si="5"/>
        <v>0.567</v>
      </c>
    </row>
    <row r="104" ht="24" customHeight="1" spans="1:18">
      <c r="A104" s="112">
        <v>102</v>
      </c>
      <c r="B104" s="117" t="s">
        <v>552</v>
      </c>
      <c r="C104" s="117" t="s">
        <v>553</v>
      </c>
      <c r="D104" s="118" t="s">
        <v>304</v>
      </c>
      <c r="E104" s="112"/>
      <c r="F104" s="119">
        <v>4</v>
      </c>
      <c r="G104" s="120"/>
      <c r="H104" s="121"/>
      <c r="I104" s="121"/>
      <c r="J104" s="110"/>
      <c r="K104" s="110"/>
      <c r="L104" s="127">
        <v>93.024</v>
      </c>
      <c r="M104" s="121">
        <f t="shared" si="6"/>
        <v>372.096</v>
      </c>
      <c r="N104" s="119" t="s">
        <v>321</v>
      </c>
      <c r="O104" s="119">
        <v>2000</v>
      </c>
      <c r="P104" s="112">
        <v>40</v>
      </c>
      <c r="Q104" s="112" t="s">
        <v>355</v>
      </c>
      <c r="R104" s="132">
        <f t="shared" si="5"/>
        <v>0.4608</v>
      </c>
    </row>
    <row r="105" ht="24" customHeight="1" spans="1:18">
      <c r="A105" s="112">
        <v>103</v>
      </c>
      <c r="B105" s="117" t="s">
        <v>554</v>
      </c>
      <c r="C105" s="117" t="s">
        <v>555</v>
      </c>
      <c r="D105" s="118" t="s">
        <v>304</v>
      </c>
      <c r="E105" s="112"/>
      <c r="F105" s="119">
        <v>4</v>
      </c>
      <c r="G105" s="120"/>
      <c r="H105" s="121"/>
      <c r="I105" s="121"/>
      <c r="J105" s="110"/>
      <c r="K105" s="110"/>
      <c r="L105" s="127">
        <v>90.44</v>
      </c>
      <c r="M105" s="121">
        <f t="shared" si="6"/>
        <v>361.76</v>
      </c>
      <c r="N105" s="119" t="s">
        <v>309</v>
      </c>
      <c r="O105" s="119">
        <v>2000</v>
      </c>
      <c r="P105" s="112">
        <v>40</v>
      </c>
      <c r="Q105" s="112" t="s">
        <v>358</v>
      </c>
      <c r="R105" s="132">
        <f t="shared" si="5"/>
        <v>0.448</v>
      </c>
    </row>
    <row r="106" ht="24" customHeight="1" spans="1:18">
      <c r="A106" s="112">
        <v>104</v>
      </c>
      <c r="B106" s="117" t="s">
        <v>556</v>
      </c>
      <c r="C106" s="117" t="s">
        <v>557</v>
      </c>
      <c r="D106" s="118" t="s">
        <v>304</v>
      </c>
      <c r="E106" s="112"/>
      <c r="F106" s="119">
        <v>2</v>
      </c>
      <c r="G106" s="120"/>
      <c r="H106" s="121"/>
      <c r="I106" s="121"/>
      <c r="J106" s="110"/>
      <c r="K106" s="110"/>
      <c r="L106" s="127">
        <v>97.6752</v>
      </c>
      <c r="M106" s="121">
        <f t="shared" si="6"/>
        <v>195.3504</v>
      </c>
      <c r="N106" s="119" t="s">
        <v>321</v>
      </c>
      <c r="O106" s="119">
        <v>2100</v>
      </c>
      <c r="P106" s="112">
        <v>40</v>
      </c>
      <c r="Q106" s="112" t="s">
        <v>367</v>
      </c>
      <c r="R106" s="132">
        <f t="shared" si="5"/>
        <v>0.24192</v>
      </c>
    </row>
    <row r="107" ht="24" customHeight="1" spans="1:18">
      <c r="A107" s="112">
        <v>105</v>
      </c>
      <c r="B107" s="117" t="s">
        <v>558</v>
      </c>
      <c r="C107" s="117" t="s">
        <v>559</v>
      </c>
      <c r="D107" s="118" t="s">
        <v>304</v>
      </c>
      <c r="E107" s="112"/>
      <c r="F107" s="119">
        <v>2</v>
      </c>
      <c r="G107" s="120"/>
      <c r="H107" s="121"/>
      <c r="I107" s="121"/>
      <c r="J107" s="110"/>
      <c r="K107" s="110"/>
      <c r="L107" s="127">
        <v>94.962</v>
      </c>
      <c r="M107" s="121">
        <f t="shared" si="6"/>
        <v>189.924</v>
      </c>
      <c r="N107" s="119" t="s">
        <v>309</v>
      </c>
      <c r="O107" s="119">
        <v>2100</v>
      </c>
      <c r="P107" s="112">
        <v>40</v>
      </c>
      <c r="Q107" s="112" t="s">
        <v>370</v>
      </c>
      <c r="R107" s="132">
        <f t="shared" si="5"/>
        <v>0.2352</v>
      </c>
    </row>
    <row r="108" ht="24" customHeight="1" spans="1:18">
      <c r="A108" s="112">
        <v>106</v>
      </c>
      <c r="B108" s="117" t="s">
        <v>560</v>
      </c>
      <c r="C108" s="117" t="s">
        <v>561</v>
      </c>
      <c r="D108" s="118" t="s">
        <v>304</v>
      </c>
      <c r="E108" s="112"/>
      <c r="F108" s="119">
        <v>6</v>
      </c>
      <c r="G108" s="120"/>
      <c r="H108" s="121"/>
      <c r="I108" s="121"/>
      <c r="J108" s="110"/>
      <c r="K108" s="110"/>
      <c r="L108" s="127">
        <v>101.5835</v>
      </c>
      <c r="M108" s="121">
        <f t="shared" si="6"/>
        <v>609.501</v>
      </c>
      <c r="N108" s="119">
        <v>1850</v>
      </c>
      <c r="O108" s="119">
        <v>1700</v>
      </c>
      <c r="P108" s="112">
        <v>40</v>
      </c>
      <c r="Q108" s="112" t="s">
        <v>562</v>
      </c>
      <c r="R108" s="132">
        <f t="shared" si="5"/>
        <v>0.7548</v>
      </c>
    </row>
    <row r="109" ht="24" customHeight="1" spans="1:18">
      <c r="A109" s="112">
        <v>107</v>
      </c>
      <c r="B109" s="117" t="s">
        <v>563</v>
      </c>
      <c r="C109" s="117" t="s">
        <v>564</v>
      </c>
      <c r="D109" s="118" t="s">
        <v>304</v>
      </c>
      <c r="E109" s="112"/>
      <c r="F109" s="119">
        <v>4</v>
      </c>
      <c r="G109" s="120"/>
      <c r="H109" s="121"/>
      <c r="I109" s="121"/>
      <c r="J109" s="110"/>
      <c r="K109" s="110"/>
      <c r="L109" s="127">
        <v>80.370475</v>
      </c>
      <c r="M109" s="121">
        <f t="shared" si="6"/>
        <v>321.4819</v>
      </c>
      <c r="N109" s="119">
        <v>1850</v>
      </c>
      <c r="O109" s="119">
        <v>1345</v>
      </c>
      <c r="P109" s="112">
        <v>40</v>
      </c>
      <c r="Q109" s="112" t="s">
        <v>565</v>
      </c>
      <c r="R109" s="132">
        <f t="shared" si="5"/>
        <v>0.39812</v>
      </c>
    </row>
    <row r="110" ht="24" customHeight="1" spans="1:18">
      <c r="A110" s="112">
        <v>108</v>
      </c>
      <c r="B110" s="117" t="s">
        <v>566</v>
      </c>
      <c r="C110" s="117" t="s">
        <v>567</v>
      </c>
      <c r="D110" s="118" t="s">
        <v>304</v>
      </c>
      <c r="E110" s="112"/>
      <c r="F110" s="119">
        <v>7</v>
      </c>
      <c r="G110" s="120"/>
      <c r="H110" s="121"/>
      <c r="I110" s="121"/>
      <c r="J110" s="110"/>
      <c r="K110" s="110"/>
      <c r="L110" s="127">
        <v>98.838</v>
      </c>
      <c r="M110" s="121">
        <f t="shared" si="6"/>
        <v>691.866</v>
      </c>
      <c r="N110" s="119">
        <v>1800</v>
      </c>
      <c r="O110" s="119">
        <v>1700</v>
      </c>
      <c r="P110" s="112">
        <v>40</v>
      </c>
      <c r="Q110" s="112" t="s">
        <v>568</v>
      </c>
      <c r="R110" s="132">
        <f t="shared" si="5"/>
        <v>0.8568</v>
      </c>
    </row>
    <row r="111" ht="24" customHeight="1" spans="1:18">
      <c r="A111" s="112">
        <v>109</v>
      </c>
      <c r="B111" s="117" t="s">
        <v>569</v>
      </c>
      <c r="C111" s="117" t="s">
        <v>570</v>
      </c>
      <c r="D111" s="118" t="s">
        <v>304</v>
      </c>
      <c r="E111" s="112"/>
      <c r="F111" s="119">
        <v>6</v>
      </c>
      <c r="G111" s="120"/>
      <c r="H111" s="121"/>
      <c r="I111" s="121"/>
      <c r="J111" s="110"/>
      <c r="K111" s="110"/>
      <c r="L111" s="127">
        <v>78.1983</v>
      </c>
      <c r="M111" s="121">
        <f t="shared" si="6"/>
        <v>469.1898</v>
      </c>
      <c r="N111" s="119">
        <v>1800</v>
      </c>
      <c r="O111" s="119" t="s">
        <v>571</v>
      </c>
      <c r="P111" s="112">
        <v>40</v>
      </c>
      <c r="Q111" s="112" t="s">
        <v>572</v>
      </c>
      <c r="R111" s="132">
        <f t="shared" si="5"/>
        <v>0.58104</v>
      </c>
    </row>
    <row r="112" ht="24" customHeight="1" spans="1:18">
      <c r="A112" s="112">
        <v>110</v>
      </c>
      <c r="B112" s="117" t="s">
        <v>573</v>
      </c>
      <c r="C112" s="117" t="s">
        <v>574</v>
      </c>
      <c r="D112" s="118" t="s">
        <v>304</v>
      </c>
      <c r="E112" s="112"/>
      <c r="F112" s="119">
        <v>2</v>
      </c>
      <c r="G112" s="120"/>
      <c r="H112" s="121"/>
      <c r="I112" s="121"/>
      <c r="J112" s="110"/>
      <c r="K112" s="110"/>
      <c r="L112" s="127">
        <v>183.141</v>
      </c>
      <c r="M112" s="121">
        <f t="shared" si="6"/>
        <v>366.282</v>
      </c>
      <c r="N112" s="119" t="s">
        <v>550</v>
      </c>
      <c r="O112" s="119">
        <v>3240</v>
      </c>
      <c r="P112" s="112">
        <v>40</v>
      </c>
      <c r="Q112" s="112" t="s">
        <v>575</v>
      </c>
      <c r="R112" s="132">
        <f t="shared" si="5"/>
        <v>0.4536</v>
      </c>
    </row>
    <row r="113" ht="24" customHeight="1" spans="1:18">
      <c r="A113" s="112">
        <v>111</v>
      </c>
      <c r="B113" s="117" t="s">
        <v>576</v>
      </c>
      <c r="C113" s="117" t="s">
        <v>577</v>
      </c>
      <c r="D113" s="118" t="s">
        <v>304</v>
      </c>
      <c r="E113" s="112"/>
      <c r="F113" s="119">
        <v>5</v>
      </c>
      <c r="G113" s="120"/>
      <c r="H113" s="121"/>
      <c r="I113" s="121"/>
      <c r="J113" s="110"/>
      <c r="K113" s="110"/>
      <c r="L113" s="127">
        <v>188.3736</v>
      </c>
      <c r="M113" s="121">
        <f t="shared" si="6"/>
        <v>941.868</v>
      </c>
      <c r="N113" s="119" t="s">
        <v>578</v>
      </c>
      <c r="O113" s="119">
        <v>3240</v>
      </c>
      <c r="P113" s="112">
        <v>40</v>
      </c>
      <c r="Q113" s="112" t="s">
        <v>579</v>
      </c>
      <c r="R113" s="132">
        <f t="shared" si="5"/>
        <v>1.1664</v>
      </c>
    </row>
    <row r="114" ht="24" customHeight="1" spans="1:18">
      <c r="A114" s="112">
        <v>112</v>
      </c>
      <c r="B114" s="117" t="s">
        <v>580</v>
      </c>
      <c r="C114" s="117" t="s">
        <v>581</v>
      </c>
      <c r="D114" s="118" t="s">
        <v>304</v>
      </c>
      <c r="E114" s="112"/>
      <c r="F114" s="119">
        <v>4</v>
      </c>
      <c r="G114" s="120"/>
      <c r="H114" s="121"/>
      <c r="I114" s="121"/>
      <c r="J114" s="110"/>
      <c r="K114" s="110"/>
      <c r="L114" s="127">
        <v>192.55968</v>
      </c>
      <c r="M114" s="121">
        <f t="shared" si="6"/>
        <v>770.23872</v>
      </c>
      <c r="N114" s="119" t="s">
        <v>582</v>
      </c>
      <c r="O114" s="119">
        <v>3240</v>
      </c>
      <c r="P114" s="112">
        <v>40</v>
      </c>
      <c r="Q114" s="112" t="s">
        <v>583</v>
      </c>
      <c r="R114" s="132">
        <f t="shared" si="5"/>
        <v>0.953856</v>
      </c>
    </row>
    <row r="115" ht="24" customHeight="1" spans="1:18">
      <c r="A115" s="112">
        <v>113</v>
      </c>
      <c r="B115" s="117" t="s">
        <v>584</v>
      </c>
      <c r="C115" s="117" t="s">
        <v>585</v>
      </c>
      <c r="D115" s="118" t="s">
        <v>304</v>
      </c>
      <c r="E115" s="112"/>
      <c r="F115" s="119">
        <v>2</v>
      </c>
      <c r="G115" s="120"/>
      <c r="H115" s="121"/>
      <c r="I115" s="121"/>
      <c r="J115" s="110"/>
      <c r="K115" s="110"/>
      <c r="L115" s="127">
        <v>140.45655</v>
      </c>
      <c r="M115" s="121">
        <f t="shared" si="6"/>
        <v>280.9131</v>
      </c>
      <c r="N115" s="119" t="s">
        <v>586</v>
      </c>
      <c r="O115" s="119">
        <v>3345</v>
      </c>
      <c r="P115" s="112">
        <v>40</v>
      </c>
      <c r="Q115" s="112" t="s">
        <v>587</v>
      </c>
      <c r="R115" s="132">
        <f t="shared" si="5"/>
        <v>0.34788</v>
      </c>
    </row>
    <row r="116" ht="24" customHeight="1" spans="1:18">
      <c r="A116" s="112">
        <v>114</v>
      </c>
      <c r="B116" s="117" t="s">
        <v>588</v>
      </c>
      <c r="C116" s="117" t="s">
        <v>589</v>
      </c>
      <c r="D116" s="118" t="s">
        <v>304</v>
      </c>
      <c r="E116" s="112"/>
      <c r="F116" s="119">
        <v>2</v>
      </c>
      <c r="G116" s="120"/>
      <c r="H116" s="121"/>
      <c r="I116" s="121"/>
      <c r="J116" s="110"/>
      <c r="K116" s="110"/>
      <c r="L116" s="127">
        <v>117.767415</v>
      </c>
      <c r="M116" s="121">
        <f t="shared" si="6"/>
        <v>235.53483</v>
      </c>
      <c r="N116" s="119">
        <v>3345</v>
      </c>
      <c r="O116" s="119">
        <v>1090</v>
      </c>
      <c r="P116" s="112">
        <v>40</v>
      </c>
      <c r="Q116" s="112" t="s">
        <v>590</v>
      </c>
      <c r="R116" s="132">
        <f t="shared" si="5"/>
        <v>0.291684</v>
      </c>
    </row>
    <row r="117" ht="24" customHeight="1" spans="1:18">
      <c r="A117" s="112">
        <v>115</v>
      </c>
      <c r="B117" s="117" t="s">
        <v>591</v>
      </c>
      <c r="C117" s="117" t="s">
        <v>592</v>
      </c>
      <c r="D117" s="118" t="s">
        <v>304</v>
      </c>
      <c r="E117" s="112"/>
      <c r="F117" s="119">
        <v>2</v>
      </c>
      <c r="G117" s="120"/>
      <c r="H117" s="121"/>
      <c r="I117" s="121"/>
      <c r="J117" s="110"/>
      <c r="K117" s="110"/>
      <c r="L117" s="127">
        <v>95.0589</v>
      </c>
      <c r="M117" s="121">
        <f t="shared" si="6"/>
        <v>190.1178</v>
      </c>
      <c r="N117" s="119">
        <v>2700</v>
      </c>
      <c r="O117" s="119" t="s">
        <v>593</v>
      </c>
      <c r="P117" s="112">
        <v>40</v>
      </c>
      <c r="Q117" s="112" t="s">
        <v>594</v>
      </c>
      <c r="R117" s="132">
        <f t="shared" si="5"/>
        <v>0.23544</v>
      </c>
    </row>
    <row r="118" ht="24" customHeight="1" spans="1:18">
      <c r="A118" s="112">
        <v>116</v>
      </c>
      <c r="B118" s="117" t="s">
        <v>595</v>
      </c>
      <c r="C118" s="117" t="s">
        <v>596</v>
      </c>
      <c r="D118" s="118" t="s">
        <v>304</v>
      </c>
      <c r="E118" s="112"/>
      <c r="F118" s="119">
        <v>8</v>
      </c>
      <c r="G118" s="120"/>
      <c r="H118" s="121"/>
      <c r="I118" s="121"/>
      <c r="J118" s="110"/>
      <c r="K118" s="110"/>
      <c r="L118" s="127">
        <v>151.2609</v>
      </c>
      <c r="M118" s="121">
        <f t="shared" si="6"/>
        <v>1210.0872</v>
      </c>
      <c r="N118" s="119">
        <v>3345</v>
      </c>
      <c r="O118" s="119">
        <v>1400</v>
      </c>
      <c r="P118" s="112">
        <v>40</v>
      </c>
      <c r="Q118" s="112" t="s">
        <v>597</v>
      </c>
      <c r="R118" s="132">
        <f t="shared" si="5"/>
        <v>1.49856</v>
      </c>
    </row>
    <row r="119" ht="24" customHeight="1" spans="1:18">
      <c r="A119" s="112">
        <v>117</v>
      </c>
      <c r="B119" s="117" t="s">
        <v>598</v>
      </c>
      <c r="C119" s="117" t="s">
        <v>599</v>
      </c>
      <c r="D119" s="118" t="s">
        <v>304</v>
      </c>
      <c r="E119" s="112"/>
      <c r="F119" s="119">
        <v>10</v>
      </c>
      <c r="G119" s="120"/>
      <c r="H119" s="121"/>
      <c r="I119" s="121"/>
      <c r="J119" s="110"/>
      <c r="K119" s="110"/>
      <c r="L119" s="127">
        <v>122.094</v>
      </c>
      <c r="M119" s="121">
        <f t="shared" si="6"/>
        <v>1220.94</v>
      </c>
      <c r="N119" s="119">
        <v>2700</v>
      </c>
      <c r="O119" s="119">
        <v>1400</v>
      </c>
      <c r="P119" s="112">
        <v>40</v>
      </c>
      <c r="Q119" s="112" t="s">
        <v>600</v>
      </c>
      <c r="R119" s="132">
        <f t="shared" si="5"/>
        <v>1.512</v>
      </c>
    </row>
    <row r="120" ht="24" customHeight="1" spans="1:18">
      <c r="A120" s="112">
        <v>118</v>
      </c>
      <c r="B120" s="117" t="s">
        <v>601</v>
      </c>
      <c r="C120" s="117" t="s">
        <v>602</v>
      </c>
      <c r="D120" s="118" t="s">
        <v>304</v>
      </c>
      <c r="E120" s="112"/>
      <c r="F120" s="119">
        <v>2</v>
      </c>
      <c r="G120" s="120"/>
      <c r="H120" s="121"/>
      <c r="I120" s="121"/>
      <c r="J120" s="110"/>
      <c r="K120" s="110"/>
      <c r="L120" s="127">
        <v>192.737976</v>
      </c>
      <c r="M120" s="121">
        <f t="shared" si="6"/>
        <v>385.475952</v>
      </c>
      <c r="N120" s="119">
        <v>3243</v>
      </c>
      <c r="O120" s="119">
        <v>1840</v>
      </c>
      <c r="P120" s="112">
        <v>40</v>
      </c>
      <c r="Q120" s="112" t="s">
        <v>603</v>
      </c>
      <c r="R120" s="132">
        <f t="shared" si="5"/>
        <v>0.4773696</v>
      </c>
    </row>
    <row r="121" ht="24" customHeight="1" spans="1:18">
      <c r="A121" s="112">
        <v>119</v>
      </c>
      <c r="B121" s="117" t="s">
        <v>604</v>
      </c>
      <c r="C121" s="117" t="s">
        <v>605</v>
      </c>
      <c r="D121" s="118" t="s">
        <v>304</v>
      </c>
      <c r="E121" s="112"/>
      <c r="F121" s="119">
        <v>2</v>
      </c>
      <c r="G121" s="120"/>
      <c r="H121" s="121"/>
      <c r="I121" s="121"/>
      <c r="J121" s="110"/>
      <c r="K121" s="110"/>
      <c r="L121" s="127">
        <v>183.310575</v>
      </c>
      <c r="M121" s="121">
        <f t="shared" si="6"/>
        <v>366.62115</v>
      </c>
      <c r="N121" s="119">
        <v>3243</v>
      </c>
      <c r="O121" s="119">
        <v>1750</v>
      </c>
      <c r="P121" s="112">
        <v>40</v>
      </c>
      <c r="Q121" s="112" t="s">
        <v>606</v>
      </c>
      <c r="R121" s="132">
        <f t="shared" si="5"/>
        <v>0.45402</v>
      </c>
    </row>
    <row r="122" ht="24" customHeight="1" spans="1:18">
      <c r="A122" s="112">
        <v>120</v>
      </c>
      <c r="B122" s="117" t="s">
        <v>607</v>
      </c>
      <c r="C122" s="117" t="s">
        <v>608</v>
      </c>
      <c r="D122" s="118" t="s">
        <v>304</v>
      </c>
      <c r="E122" s="112"/>
      <c r="F122" s="119">
        <v>4</v>
      </c>
      <c r="G122" s="120"/>
      <c r="H122" s="121"/>
      <c r="I122" s="121"/>
      <c r="J122" s="110"/>
      <c r="K122" s="110"/>
      <c r="L122" s="127">
        <v>160.4664</v>
      </c>
      <c r="M122" s="121">
        <f t="shared" si="6"/>
        <v>641.8656</v>
      </c>
      <c r="N122" s="119">
        <v>2700</v>
      </c>
      <c r="O122" s="119">
        <v>1840</v>
      </c>
      <c r="P122" s="112">
        <v>40</v>
      </c>
      <c r="Q122" s="112" t="s">
        <v>609</v>
      </c>
      <c r="R122" s="132">
        <f t="shared" si="5"/>
        <v>0.79488</v>
      </c>
    </row>
    <row r="123" ht="24" customHeight="1" spans="1:18">
      <c r="A123" s="112">
        <v>121</v>
      </c>
      <c r="B123" s="117" t="s">
        <v>610</v>
      </c>
      <c r="C123" s="117" t="s">
        <v>611</v>
      </c>
      <c r="D123" s="118" t="s">
        <v>304</v>
      </c>
      <c r="E123" s="112"/>
      <c r="F123" s="112">
        <v>2</v>
      </c>
      <c r="G123" s="120"/>
      <c r="H123" s="121"/>
      <c r="I123" s="121"/>
      <c r="J123" s="110"/>
      <c r="K123" s="110"/>
      <c r="L123" s="127">
        <v>187.2108</v>
      </c>
      <c r="M123" s="121">
        <f t="shared" si="6"/>
        <v>374.4216</v>
      </c>
      <c r="N123" s="112" t="s">
        <v>582</v>
      </c>
      <c r="O123" s="112">
        <v>3150</v>
      </c>
      <c r="P123" s="112">
        <v>40</v>
      </c>
      <c r="Q123" s="112" t="s">
        <v>612</v>
      </c>
      <c r="R123" s="132">
        <f t="shared" si="5"/>
        <v>0.46368</v>
      </c>
    </row>
    <row r="124" ht="24" customHeight="1" spans="1:18">
      <c r="A124" s="112">
        <v>122</v>
      </c>
      <c r="B124" s="117" t="s">
        <v>613</v>
      </c>
      <c r="C124" s="117" t="s">
        <v>614</v>
      </c>
      <c r="D124" s="118" t="s">
        <v>304</v>
      </c>
      <c r="E124" s="112"/>
      <c r="F124" s="112">
        <v>2</v>
      </c>
      <c r="G124" s="120"/>
      <c r="H124" s="121"/>
      <c r="I124" s="121"/>
      <c r="J124" s="110"/>
      <c r="K124" s="110"/>
      <c r="L124" s="127">
        <v>178.05375</v>
      </c>
      <c r="M124" s="121">
        <f t="shared" si="6"/>
        <v>356.1075</v>
      </c>
      <c r="N124" s="112" t="s">
        <v>550</v>
      </c>
      <c r="O124" s="112">
        <v>3150</v>
      </c>
      <c r="P124" s="112">
        <v>40</v>
      </c>
      <c r="Q124" s="112" t="s">
        <v>615</v>
      </c>
      <c r="R124" s="132">
        <f t="shared" si="5"/>
        <v>0.441</v>
      </c>
    </row>
    <row r="125" ht="24" customHeight="1" spans="1:18">
      <c r="A125" s="112">
        <v>123</v>
      </c>
      <c r="B125" s="117" t="s">
        <v>616</v>
      </c>
      <c r="C125" s="117" t="s">
        <v>617</v>
      </c>
      <c r="D125" s="118" t="s">
        <v>304</v>
      </c>
      <c r="E125" s="112"/>
      <c r="F125" s="112">
        <v>1</v>
      </c>
      <c r="G125" s="120"/>
      <c r="H125" s="121"/>
      <c r="I125" s="121"/>
      <c r="J125" s="110"/>
      <c r="K125" s="110"/>
      <c r="L125" s="127">
        <v>132.2685</v>
      </c>
      <c r="M125" s="121">
        <f t="shared" si="6"/>
        <v>132.2685</v>
      </c>
      <c r="N125" s="112" t="s">
        <v>586</v>
      </c>
      <c r="O125" s="112">
        <v>3150</v>
      </c>
      <c r="P125" s="112">
        <v>40</v>
      </c>
      <c r="Q125" s="112" t="s">
        <v>618</v>
      </c>
      <c r="R125" s="132">
        <f t="shared" si="5"/>
        <v>0.1638</v>
      </c>
    </row>
    <row r="126" ht="24" customHeight="1" spans="1:18">
      <c r="A126" s="112">
        <v>124</v>
      </c>
      <c r="B126" s="117" t="s">
        <v>619</v>
      </c>
      <c r="C126" s="117" t="s">
        <v>620</v>
      </c>
      <c r="D126" s="118" t="s">
        <v>304</v>
      </c>
      <c r="E126" s="112"/>
      <c r="F126" s="112">
        <v>2</v>
      </c>
      <c r="G126" s="120"/>
      <c r="H126" s="121"/>
      <c r="I126" s="121"/>
      <c r="J126" s="110"/>
      <c r="K126" s="110"/>
      <c r="L126" s="127">
        <v>109.533176</v>
      </c>
      <c r="M126" s="121">
        <f t="shared" si="6"/>
        <v>219.066352</v>
      </c>
      <c r="N126" s="112" t="s">
        <v>582</v>
      </c>
      <c r="O126" s="112">
        <v>1843</v>
      </c>
      <c r="P126" s="112">
        <v>40</v>
      </c>
      <c r="Q126" s="112" t="s">
        <v>621</v>
      </c>
      <c r="R126" s="132">
        <f t="shared" si="5"/>
        <v>0.2712896</v>
      </c>
    </row>
    <row r="127" ht="24" customHeight="1" spans="1:18">
      <c r="A127" s="112">
        <v>125</v>
      </c>
      <c r="B127" s="117" t="s">
        <v>622</v>
      </c>
      <c r="C127" s="117" t="s">
        <v>623</v>
      </c>
      <c r="D127" s="118" t="s">
        <v>304</v>
      </c>
      <c r="E127" s="112"/>
      <c r="F127" s="112">
        <v>2</v>
      </c>
      <c r="G127" s="120"/>
      <c r="H127" s="121"/>
      <c r="I127" s="121"/>
      <c r="J127" s="110"/>
      <c r="K127" s="110"/>
      <c r="L127" s="127">
        <v>104.175575</v>
      </c>
      <c r="M127" s="121">
        <f t="shared" si="6"/>
        <v>208.35115</v>
      </c>
      <c r="N127" s="112" t="s">
        <v>550</v>
      </c>
      <c r="O127" s="112">
        <v>1843</v>
      </c>
      <c r="P127" s="112">
        <v>40</v>
      </c>
      <c r="Q127" s="112" t="s">
        <v>624</v>
      </c>
      <c r="R127" s="132">
        <f t="shared" si="5"/>
        <v>0.25802</v>
      </c>
    </row>
    <row r="128" ht="24" customHeight="1" spans="1:18">
      <c r="A128" s="112">
        <v>126</v>
      </c>
      <c r="B128" s="117" t="s">
        <v>625</v>
      </c>
      <c r="C128" s="117" t="s">
        <v>626</v>
      </c>
      <c r="D128" s="118" t="s">
        <v>304</v>
      </c>
      <c r="E128" s="112"/>
      <c r="F128" s="112">
        <v>2</v>
      </c>
      <c r="G128" s="120"/>
      <c r="H128" s="121"/>
      <c r="I128" s="121"/>
      <c r="J128" s="110"/>
      <c r="K128" s="110"/>
      <c r="L128" s="127">
        <v>83.34046</v>
      </c>
      <c r="M128" s="121">
        <f t="shared" si="6"/>
        <v>166.68092</v>
      </c>
      <c r="N128" s="112" t="s">
        <v>309</v>
      </c>
      <c r="O128" s="112">
        <v>1843</v>
      </c>
      <c r="P128" s="112">
        <v>40</v>
      </c>
      <c r="Q128" s="112" t="s">
        <v>627</v>
      </c>
      <c r="R128" s="132">
        <f t="shared" si="5"/>
        <v>0.206416</v>
      </c>
    </row>
    <row r="129" ht="24" customHeight="1" spans="1:18">
      <c r="A129" s="112">
        <v>127</v>
      </c>
      <c r="B129" s="122" t="s">
        <v>628</v>
      </c>
      <c r="C129" s="122" t="s">
        <v>629</v>
      </c>
      <c r="D129" s="118" t="s">
        <v>304</v>
      </c>
      <c r="E129" s="112"/>
      <c r="F129" s="112">
        <v>8</v>
      </c>
      <c r="G129" s="120"/>
      <c r="H129" s="121"/>
      <c r="I129" s="121"/>
      <c r="J129" s="110"/>
      <c r="K129" s="110"/>
      <c r="L129" s="127">
        <v>148.58</v>
      </c>
      <c r="M129" s="121">
        <f t="shared" si="6"/>
        <v>1188.64</v>
      </c>
      <c r="N129" s="112" t="s">
        <v>582</v>
      </c>
      <c r="O129" s="112">
        <v>2500</v>
      </c>
      <c r="P129" s="112">
        <v>40</v>
      </c>
      <c r="Q129" s="112" t="s">
        <v>630</v>
      </c>
      <c r="R129" s="132">
        <f t="shared" si="5"/>
        <v>1.472</v>
      </c>
    </row>
    <row r="130" ht="24" customHeight="1" spans="1:18">
      <c r="A130" s="112">
        <v>128</v>
      </c>
      <c r="B130" s="117" t="s">
        <v>631</v>
      </c>
      <c r="C130" s="117" t="s">
        <v>632</v>
      </c>
      <c r="D130" s="118" t="s">
        <v>304</v>
      </c>
      <c r="E130" s="112"/>
      <c r="F130" s="112">
        <v>8</v>
      </c>
      <c r="G130" s="120"/>
      <c r="H130" s="121"/>
      <c r="I130" s="121"/>
      <c r="J130" s="110"/>
      <c r="K130" s="110"/>
      <c r="L130" s="127">
        <v>141.3125</v>
      </c>
      <c r="M130" s="121">
        <f t="shared" si="6"/>
        <v>1130.5</v>
      </c>
      <c r="N130" s="112" t="s">
        <v>550</v>
      </c>
      <c r="O130" s="112">
        <v>2500</v>
      </c>
      <c r="P130" s="112">
        <v>40</v>
      </c>
      <c r="Q130" s="112" t="s">
        <v>633</v>
      </c>
      <c r="R130" s="132">
        <f t="shared" si="5"/>
        <v>1.4</v>
      </c>
    </row>
    <row r="131" ht="24" customHeight="1" spans="1:18">
      <c r="A131" s="112">
        <v>129</v>
      </c>
      <c r="B131" s="117" t="s">
        <v>634</v>
      </c>
      <c r="C131" s="117" t="s">
        <v>635</v>
      </c>
      <c r="D131" s="118" t="s">
        <v>304</v>
      </c>
      <c r="E131" s="112"/>
      <c r="F131" s="112">
        <v>14</v>
      </c>
      <c r="G131" s="120"/>
      <c r="H131" s="121"/>
      <c r="I131" s="121"/>
      <c r="J131" s="110"/>
      <c r="K131" s="110"/>
      <c r="L131" s="127">
        <v>113.05</v>
      </c>
      <c r="M131" s="121">
        <f t="shared" si="6"/>
        <v>1582.7</v>
      </c>
      <c r="N131" s="112" t="s">
        <v>309</v>
      </c>
      <c r="O131" s="112">
        <v>2500</v>
      </c>
      <c r="P131" s="112">
        <v>40</v>
      </c>
      <c r="Q131" s="112" t="s">
        <v>636</v>
      </c>
      <c r="R131" s="132">
        <f t="shared" si="5"/>
        <v>1.96</v>
      </c>
    </row>
    <row r="132" ht="24" customHeight="1" spans="1:18">
      <c r="A132" s="112">
        <v>130</v>
      </c>
      <c r="B132" s="117" t="s">
        <v>637</v>
      </c>
      <c r="C132" s="117" t="s">
        <v>638</v>
      </c>
      <c r="D132" s="118" t="s">
        <v>304</v>
      </c>
      <c r="E132" s="112"/>
      <c r="F132" s="112">
        <v>1</v>
      </c>
      <c r="G132" s="120"/>
      <c r="H132" s="121"/>
      <c r="I132" s="121"/>
      <c r="J132" s="110"/>
      <c r="K132" s="110"/>
      <c r="L132" s="127">
        <v>191.54223</v>
      </c>
      <c r="M132" s="121">
        <f t="shared" si="6"/>
        <v>191.54223</v>
      </c>
      <c r="N132" s="112" t="s">
        <v>639</v>
      </c>
      <c r="O132" s="112">
        <v>2995</v>
      </c>
      <c r="P132" s="112">
        <v>40</v>
      </c>
      <c r="Q132" s="112" t="s">
        <v>640</v>
      </c>
      <c r="R132" s="132">
        <f t="shared" si="5"/>
        <v>0.237204</v>
      </c>
    </row>
    <row r="133" ht="24" customHeight="1" spans="1:18">
      <c r="A133" s="112">
        <v>131</v>
      </c>
      <c r="B133" s="117" t="s">
        <v>641</v>
      </c>
      <c r="C133" s="117" t="s">
        <v>642</v>
      </c>
      <c r="D133" s="118" t="s">
        <v>304</v>
      </c>
      <c r="E133" s="112"/>
      <c r="F133" s="112">
        <v>1</v>
      </c>
      <c r="G133" s="120"/>
      <c r="H133" s="121"/>
      <c r="I133" s="121"/>
      <c r="J133" s="110"/>
      <c r="K133" s="110"/>
      <c r="L133" s="127">
        <v>202.586246</v>
      </c>
      <c r="M133" s="121">
        <f t="shared" si="6"/>
        <v>202.586246</v>
      </c>
      <c r="N133" s="112">
        <v>3233</v>
      </c>
      <c r="O133" s="112">
        <v>1940</v>
      </c>
      <c r="P133" s="112">
        <v>40</v>
      </c>
      <c r="Q133" s="112" t="s">
        <v>643</v>
      </c>
      <c r="R133" s="132">
        <f t="shared" si="5"/>
        <v>0.2508808</v>
      </c>
    </row>
    <row r="134" ht="24" customHeight="1" spans="1:18">
      <c r="A134" s="112">
        <v>132</v>
      </c>
      <c r="B134" s="117" t="s">
        <v>644</v>
      </c>
      <c r="C134" s="117" t="s">
        <v>645</v>
      </c>
      <c r="D134" s="118" t="s">
        <v>304</v>
      </c>
      <c r="E134" s="112"/>
      <c r="F134" s="112">
        <v>1</v>
      </c>
      <c r="G134" s="120"/>
      <c r="H134" s="121"/>
      <c r="I134" s="121"/>
      <c r="J134" s="110"/>
      <c r="K134" s="110"/>
      <c r="L134" s="127">
        <v>179.965264</v>
      </c>
      <c r="M134" s="121">
        <f t="shared" si="6"/>
        <v>179.965264</v>
      </c>
      <c r="N134" s="112">
        <v>2872</v>
      </c>
      <c r="O134" s="112">
        <v>1940</v>
      </c>
      <c r="P134" s="112">
        <v>40</v>
      </c>
      <c r="Q134" s="112" t="s">
        <v>646</v>
      </c>
      <c r="R134" s="132">
        <f t="shared" si="5"/>
        <v>0.2228672</v>
      </c>
    </row>
    <row r="135" ht="24" customHeight="1" spans="1:18">
      <c r="A135" s="112">
        <v>133</v>
      </c>
      <c r="B135" s="117" t="s">
        <v>647</v>
      </c>
      <c r="C135" s="117" t="s">
        <v>648</v>
      </c>
      <c r="D135" s="118" t="s">
        <v>304</v>
      </c>
      <c r="E135" s="112"/>
      <c r="F135" s="112">
        <v>1</v>
      </c>
      <c r="G135" s="120"/>
      <c r="H135" s="121"/>
      <c r="I135" s="121"/>
      <c r="J135" s="110"/>
      <c r="K135" s="110"/>
      <c r="L135" s="127">
        <v>156.63885</v>
      </c>
      <c r="M135" s="121">
        <f t="shared" si="6"/>
        <v>156.63885</v>
      </c>
      <c r="N135" s="112">
        <v>3233</v>
      </c>
      <c r="O135" s="112">
        <v>1500</v>
      </c>
      <c r="P135" s="112">
        <v>40</v>
      </c>
      <c r="Q135" s="112" t="s">
        <v>649</v>
      </c>
      <c r="R135" s="132">
        <f t="shared" si="5"/>
        <v>0.19398</v>
      </c>
    </row>
    <row r="136" ht="24" customHeight="1" spans="1:18">
      <c r="A136" s="112">
        <v>134</v>
      </c>
      <c r="B136" s="117" t="s">
        <v>650</v>
      </c>
      <c r="C136" s="117" t="s">
        <v>651</v>
      </c>
      <c r="D136" s="118" t="s">
        <v>304</v>
      </c>
      <c r="E136" s="112"/>
      <c r="F136" s="112">
        <v>2</v>
      </c>
      <c r="G136" s="120"/>
      <c r="H136" s="121"/>
      <c r="I136" s="121"/>
      <c r="J136" s="110"/>
      <c r="K136" s="110"/>
      <c r="L136" s="127">
        <v>139.1484</v>
      </c>
      <c r="M136" s="121">
        <f t="shared" si="6"/>
        <v>278.2968</v>
      </c>
      <c r="N136" s="112">
        <v>2872</v>
      </c>
      <c r="O136" s="112">
        <v>1500</v>
      </c>
      <c r="P136" s="112">
        <v>40</v>
      </c>
      <c r="Q136" s="112" t="s">
        <v>652</v>
      </c>
      <c r="R136" s="132">
        <f t="shared" si="5"/>
        <v>0.34464</v>
      </c>
    </row>
    <row r="137" ht="24" customHeight="1" spans="1:18">
      <c r="A137" s="112">
        <v>135</v>
      </c>
      <c r="B137" s="117" t="s">
        <v>653</v>
      </c>
      <c r="C137" s="117" t="s">
        <v>654</v>
      </c>
      <c r="D137" s="118" t="s">
        <v>304</v>
      </c>
      <c r="E137" s="112"/>
      <c r="F137" s="112">
        <v>1</v>
      </c>
      <c r="G137" s="120"/>
      <c r="H137" s="121"/>
      <c r="I137" s="121"/>
      <c r="J137" s="110"/>
      <c r="K137" s="110"/>
      <c r="L137" s="127">
        <v>141.61935</v>
      </c>
      <c r="M137" s="121">
        <f t="shared" si="6"/>
        <v>141.61935</v>
      </c>
      <c r="N137" s="112">
        <v>2923</v>
      </c>
      <c r="O137" s="112">
        <v>1500</v>
      </c>
      <c r="P137" s="112">
        <v>40</v>
      </c>
      <c r="Q137" s="112" t="s">
        <v>655</v>
      </c>
      <c r="R137" s="132">
        <f t="shared" si="5"/>
        <v>0.17538</v>
      </c>
    </row>
    <row r="138" ht="24" customHeight="1" spans="1:18">
      <c r="A138" s="112">
        <v>136</v>
      </c>
      <c r="B138" s="117" t="s">
        <v>656</v>
      </c>
      <c r="C138" s="117" t="s">
        <v>657</v>
      </c>
      <c r="D138" s="118" t="s">
        <v>304</v>
      </c>
      <c r="E138" s="112"/>
      <c r="F138" s="112">
        <v>1</v>
      </c>
      <c r="G138" s="120"/>
      <c r="H138" s="121"/>
      <c r="I138" s="121"/>
      <c r="J138" s="110"/>
      <c r="K138" s="110"/>
      <c r="L138" s="127">
        <v>151.06064</v>
      </c>
      <c r="M138" s="121">
        <f t="shared" si="6"/>
        <v>151.06064</v>
      </c>
      <c r="N138" s="112">
        <v>2923</v>
      </c>
      <c r="O138" s="112" t="s">
        <v>658</v>
      </c>
      <c r="P138" s="112">
        <v>40</v>
      </c>
      <c r="Q138" s="112" t="s">
        <v>659</v>
      </c>
      <c r="R138" s="132">
        <f t="shared" si="5"/>
        <v>0.187072</v>
      </c>
    </row>
    <row r="139" ht="24" customHeight="1" spans="1:18">
      <c r="A139" s="112">
        <v>137</v>
      </c>
      <c r="B139" s="117" t="s">
        <v>660</v>
      </c>
      <c r="C139" s="117" t="s">
        <v>661</v>
      </c>
      <c r="D139" s="118" t="s">
        <v>304</v>
      </c>
      <c r="E139" s="112"/>
      <c r="F139" s="112">
        <v>1</v>
      </c>
      <c r="G139" s="120"/>
      <c r="H139" s="121"/>
      <c r="I139" s="121"/>
      <c r="J139" s="110"/>
      <c r="K139" s="110"/>
      <c r="L139" s="127">
        <v>148.42496</v>
      </c>
      <c r="M139" s="121">
        <f t="shared" si="6"/>
        <v>148.42496</v>
      </c>
      <c r="N139" s="112">
        <v>2872</v>
      </c>
      <c r="O139" s="112" t="s">
        <v>658</v>
      </c>
      <c r="P139" s="112">
        <v>40</v>
      </c>
      <c r="Q139" s="112" t="s">
        <v>662</v>
      </c>
      <c r="R139" s="132">
        <f t="shared" si="5"/>
        <v>0.183808</v>
      </c>
    </row>
    <row r="140" ht="24" customHeight="1" spans="1:18">
      <c r="A140" s="112">
        <v>138</v>
      </c>
      <c r="B140" s="117" t="s">
        <v>663</v>
      </c>
      <c r="C140" s="117" t="s">
        <v>664</v>
      </c>
      <c r="D140" s="118" t="s">
        <v>304</v>
      </c>
      <c r="E140" s="112"/>
      <c r="F140" s="112">
        <v>1</v>
      </c>
      <c r="G140" s="120"/>
      <c r="H140" s="121"/>
      <c r="I140" s="121"/>
      <c r="J140" s="110"/>
      <c r="K140" s="110"/>
      <c r="L140" s="127">
        <v>155.781285</v>
      </c>
      <c r="M140" s="121">
        <f t="shared" si="6"/>
        <v>155.781285</v>
      </c>
      <c r="N140" s="112">
        <v>2923</v>
      </c>
      <c r="O140" s="112">
        <v>1650</v>
      </c>
      <c r="P140" s="112">
        <v>40</v>
      </c>
      <c r="Q140" s="112" t="s">
        <v>665</v>
      </c>
      <c r="R140" s="132">
        <f t="shared" si="5"/>
        <v>0.192918</v>
      </c>
    </row>
    <row r="141" ht="24" customHeight="1" spans="1:18">
      <c r="A141" s="112">
        <v>139</v>
      </c>
      <c r="B141" s="117" t="s">
        <v>666</v>
      </c>
      <c r="C141" s="117" t="s">
        <v>667</v>
      </c>
      <c r="D141" s="118" t="s">
        <v>304</v>
      </c>
      <c r="E141" s="112"/>
      <c r="F141" s="112">
        <v>2</v>
      </c>
      <c r="G141" s="120"/>
      <c r="H141" s="121"/>
      <c r="I141" s="121"/>
      <c r="J141" s="110"/>
      <c r="K141" s="110"/>
      <c r="L141" s="127">
        <v>126.9853505</v>
      </c>
      <c r="M141" s="121">
        <f t="shared" si="6"/>
        <v>253.970701</v>
      </c>
      <c r="N141" s="112">
        <v>2923</v>
      </c>
      <c r="O141" s="112">
        <v>1345</v>
      </c>
      <c r="P141" s="112">
        <v>40</v>
      </c>
      <c r="Q141" s="112" t="s">
        <v>668</v>
      </c>
      <c r="R141" s="132">
        <f t="shared" si="5"/>
        <v>0.3145148</v>
      </c>
    </row>
    <row r="142" ht="24" customHeight="1" spans="1:18">
      <c r="A142" s="112">
        <v>140</v>
      </c>
      <c r="B142" s="117" t="s">
        <v>669</v>
      </c>
      <c r="C142" s="117" t="s">
        <v>670</v>
      </c>
      <c r="D142" s="118" t="s">
        <v>304</v>
      </c>
      <c r="E142" s="112"/>
      <c r="F142" s="112">
        <v>1</v>
      </c>
      <c r="G142" s="120"/>
      <c r="H142" s="121"/>
      <c r="I142" s="121"/>
      <c r="J142" s="110"/>
      <c r="K142" s="110"/>
      <c r="L142" s="127">
        <v>152.263815</v>
      </c>
      <c r="M142" s="121">
        <f t="shared" si="6"/>
        <v>152.263815</v>
      </c>
      <c r="N142" s="112">
        <v>2857</v>
      </c>
      <c r="O142" s="112">
        <v>1650</v>
      </c>
      <c r="P142" s="112">
        <v>40</v>
      </c>
      <c r="Q142" s="112" t="s">
        <v>671</v>
      </c>
      <c r="R142" s="132">
        <f t="shared" si="5"/>
        <v>0.188562</v>
      </c>
    </row>
    <row r="143" ht="24" customHeight="1" spans="1:18">
      <c r="A143" s="112">
        <v>141</v>
      </c>
      <c r="B143" s="117" t="s">
        <v>672</v>
      </c>
      <c r="C143" s="117" t="s">
        <v>673</v>
      </c>
      <c r="D143" s="118" t="s">
        <v>304</v>
      </c>
      <c r="E143" s="112"/>
      <c r="F143" s="112">
        <v>2</v>
      </c>
      <c r="G143" s="120"/>
      <c r="H143" s="121"/>
      <c r="I143" s="121"/>
      <c r="J143" s="110"/>
      <c r="K143" s="110"/>
      <c r="L143" s="127">
        <v>124.1180795</v>
      </c>
      <c r="M143" s="121">
        <f t="shared" si="6"/>
        <v>248.236159</v>
      </c>
      <c r="N143" s="112">
        <v>2857</v>
      </c>
      <c r="O143" s="112">
        <v>1345</v>
      </c>
      <c r="P143" s="112">
        <v>40</v>
      </c>
      <c r="Q143" s="112" t="s">
        <v>674</v>
      </c>
      <c r="R143" s="132">
        <f t="shared" si="5"/>
        <v>0.3074132</v>
      </c>
    </row>
    <row r="144" ht="24" customHeight="1" spans="1:18">
      <c r="A144" s="112">
        <v>142</v>
      </c>
      <c r="B144" s="117" t="s">
        <v>675</v>
      </c>
      <c r="C144" s="117" t="s">
        <v>676</v>
      </c>
      <c r="D144" s="118" t="s">
        <v>304</v>
      </c>
      <c r="E144" s="112"/>
      <c r="F144" s="112">
        <v>6</v>
      </c>
      <c r="G144" s="120"/>
      <c r="H144" s="121"/>
      <c r="I144" s="121"/>
      <c r="J144" s="110"/>
      <c r="K144" s="110"/>
      <c r="L144" s="127">
        <v>120.3175</v>
      </c>
      <c r="M144" s="121">
        <f t="shared" si="6"/>
        <v>721.905</v>
      </c>
      <c r="N144" s="112" t="s">
        <v>677</v>
      </c>
      <c r="O144" s="112">
        <v>2500</v>
      </c>
      <c r="P144" s="112">
        <v>40</v>
      </c>
      <c r="Q144" s="112" t="s">
        <v>678</v>
      </c>
      <c r="R144" s="132">
        <f t="shared" si="5"/>
        <v>0.894</v>
      </c>
    </row>
    <row r="145" ht="24" customHeight="1" spans="1:18">
      <c r="A145" s="112">
        <v>143</v>
      </c>
      <c r="B145" s="117" t="s">
        <v>679</v>
      </c>
      <c r="C145" s="117" t="s">
        <v>680</v>
      </c>
      <c r="D145" s="118" t="s">
        <v>304</v>
      </c>
      <c r="E145" s="112"/>
      <c r="F145" s="112">
        <v>4</v>
      </c>
      <c r="G145" s="120"/>
      <c r="H145" s="121"/>
      <c r="I145" s="121"/>
      <c r="J145" s="110"/>
      <c r="K145" s="110"/>
      <c r="L145" s="127">
        <v>101.1636</v>
      </c>
      <c r="M145" s="121">
        <f t="shared" si="6"/>
        <v>404.6544</v>
      </c>
      <c r="N145" s="112" t="s">
        <v>321</v>
      </c>
      <c r="O145" s="112">
        <v>2175</v>
      </c>
      <c r="P145" s="112">
        <v>40</v>
      </c>
      <c r="Q145" s="112" t="s">
        <v>681</v>
      </c>
      <c r="R145" s="132">
        <f t="shared" si="5"/>
        <v>0.50112</v>
      </c>
    </row>
    <row r="146" ht="24" customHeight="1" spans="1:18">
      <c r="A146" s="112">
        <v>144</v>
      </c>
      <c r="B146" s="117" t="s">
        <v>682</v>
      </c>
      <c r="C146" s="117" t="s">
        <v>683</v>
      </c>
      <c r="D146" s="118" t="s">
        <v>304</v>
      </c>
      <c r="E146" s="112"/>
      <c r="F146" s="112">
        <v>4</v>
      </c>
      <c r="G146" s="120"/>
      <c r="H146" s="121"/>
      <c r="I146" s="121"/>
      <c r="J146" s="110"/>
      <c r="K146" s="110"/>
      <c r="L146" s="127">
        <v>98.3535</v>
      </c>
      <c r="M146" s="121">
        <f t="shared" si="6"/>
        <v>393.414</v>
      </c>
      <c r="N146" s="112" t="s">
        <v>309</v>
      </c>
      <c r="O146" s="112">
        <v>2175</v>
      </c>
      <c r="P146" s="112">
        <v>40</v>
      </c>
      <c r="Q146" s="112" t="s">
        <v>684</v>
      </c>
      <c r="R146" s="132">
        <f t="shared" si="5"/>
        <v>0.4872</v>
      </c>
    </row>
    <row r="147" ht="24" customHeight="1" spans="1:18">
      <c r="A147" s="112">
        <v>145</v>
      </c>
      <c r="B147" s="117" t="s">
        <v>685</v>
      </c>
      <c r="C147" s="117" t="s">
        <v>686</v>
      </c>
      <c r="D147" s="118" t="s">
        <v>304</v>
      </c>
      <c r="E147" s="112"/>
      <c r="F147" s="112">
        <v>4</v>
      </c>
      <c r="G147" s="120"/>
      <c r="H147" s="121"/>
      <c r="I147" s="121"/>
      <c r="J147" s="110"/>
      <c r="K147" s="110"/>
      <c r="L147" s="127">
        <v>104.676225</v>
      </c>
      <c r="M147" s="121">
        <f t="shared" si="6"/>
        <v>418.7049</v>
      </c>
      <c r="N147" s="112" t="s">
        <v>677</v>
      </c>
      <c r="O147" s="112">
        <v>2175</v>
      </c>
      <c r="P147" s="112">
        <v>40</v>
      </c>
      <c r="Q147" s="112" t="s">
        <v>687</v>
      </c>
      <c r="R147" s="132">
        <f t="shared" si="5"/>
        <v>0.51852</v>
      </c>
    </row>
    <row r="148" ht="24" customHeight="1" spans="1:18">
      <c r="A148" s="112">
        <v>146</v>
      </c>
      <c r="B148" s="117" t="s">
        <v>688</v>
      </c>
      <c r="C148" s="117" t="s">
        <v>689</v>
      </c>
      <c r="D148" s="118" t="s">
        <v>304</v>
      </c>
      <c r="E148" s="112"/>
      <c r="F148" s="112">
        <v>2</v>
      </c>
      <c r="G148" s="120"/>
      <c r="H148" s="121"/>
      <c r="I148" s="121"/>
      <c r="J148" s="110"/>
      <c r="K148" s="110"/>
      <c r="L148" s="127">
        <v>137.35575</v>
      </c>
      <c r="M148" s="121">
        <f t="shared" si="6"/>
        <v>274.7115</v>
      </c>
      <c r="N148" s="112" t="s">
        <v>690</v>
      </c>
      <c r="O148" s="112">
        <v>3150</v>
      </c>
      <c r="P148" s="112">
        <v>40</v>
      </c>
      <c r="Q148" s="112" t="s">
        <v>691</v>
      </c>
      <c r="R148" s="132">
        <f t="shared" si="5"/>
        <v>0.3402</v>
      </c>
    </row>
    <row r="149" ht="24" customHeight="1" spans="1:18">
      <c r="A149" s="112">
        <v>147</v>
      </c>
      <c r="B149" s="117" t="s">
        <v>692</v>
      </c>
      <c r="C149" s="117" t="s">
        <v>693</v>
      </c>
      <c r="D149" s="118" t="s">
        <v>304</v>
      </c>
      <c r="E149" s="112"/>
      <c r="F149" s="112">
        <v>3</v>
      </c>
      <c r="G149" s="120"/>
      <c r="H149" s="121"/>
      <c r="I149" s="121"/>
      <c r="J149" s="110"/>
      <c r="K149" s="110"/>
      <c r="L149" s="127">
        <v>142.443</v>
      </c>
      <c r="M149" s="121">
        <f t="shared" si="6"/>
        <v>427.329</v>
      </c>
      <c r="N149" s="112" t="s">
        <v>309</v>
      </c>
      <c r="O149" s="112">
        <v>3150</v>
      </c>
      <c r="P149" s="112">
        <v>40</v>
      </c>
      <c r="Q149" s="112" t="s">
        <v>694</v>
      </c>
      <c r="R149" s="132">
        <f t="shared" si="5"/>
        <v>0.5292</v>
      </c>
    </row>
    <row r="150" ht="24" customHeight="1" spans="1:18">
      <c r="A150" s="112">
        <v>148</v>
      </c>
      <c r="B150" s="117" t="s">
        <v>695</v>
      </c>
      <c r="C150" s="117" t="s">
        <v>696</v>
      </c>
      <c r="D150" s="118" t="s">
        <v>304</v>
      </c>
      <c r="E150" s="112"/>
      <c r="F150" s="119">
        <v>2</v>
      </c>
      <c r="G150" s="120"/>
      <c r="H150" s="121"/>
      <c r="I150" s="121"/>
      <c r="J150" s="110"/>
      <c r="K150" s="110"/>
      <c r="L150" s="127">
        <v>151.60005</v>
      </c>
      <c r="M150" s="121">
        <f t="shared" si="6"/>
        <v>303.2001</v>
      </c>
      <c r="N150" s="119" t="s">
        <v>677</v>
      </c>
      <c r="O150" s="119">
        <v>3150</v>
      </c>
      <c r="P150" s="112">
        <v>40</v>
      </c>
      <c r="Q150" s="112" t="s">
        <v>697</v>
      </c>
      <c r="R150" s="132">
        <f t="shared" si="5"/>
        <v>0.37548</v>
      </c>
    </row>
    <row r="151" ht="24" customHeight="1" spans="1:18">
      <c r="A151" s="112">
        <v>149</v>
      </c>
      <c r="B151" s="117" t="s">
        <v>698</v>
      </c>
      <c r="C151" s="117" t="s">
        <v>699</v>
      </c>
      <c r="D151" s="118" t="s">
        <v>304</v>
      </c>
      <c r="E151" s="112"/>
      <c r="F151" s="119">
        <v>14</v>
      </c>
      <c r="G151" s="120"/>
      <c r="H151" s="121"/>
      <c r="I151" s="121"/>
      <c r="J151" s="110"/>
      <c r="K151" s="110"/>
      <c r="L151" s="127">
        <v>150.78609</v>
      </c>
      <c r="M151" s="121">
        <f t="shared" si="6"/>
        <v>2111.00526</v>
      </c>
      <c r="N151" s="119">
        <v>3458</v>
      </c>
      <c r="O151" s="119">
        <v>1350</v>
      </c>
      <c r="P151" s="112">
        <v>40</v>
      </c>
      <c r="Q151" s="112" t="s">
        <v>700</v>
      </c>
      <c r="R151" s="132">
        <f t="shared" si="5"/>
        <v>2.614248</v>
      </c>
    </row>
    <row r="152" ht="24" customHeight="1" spans="1:18">
      <c r="A152" s="112">
        <v>150</v>
      </c>
      <c r="B152" s="117" t="s">
        <v>701</v>
      </c>
      <c r="C152" s="117" t="s">
        <v>702</v>
      </c>
      <c r="D152" s="118" t="s">
        <v>304</v>
      </c>
      <c r="E152" s="112"/>
      <c r="F152" s="119">
        <v>6</v>
      </c>
      <c r="G152" s="120"/>
      <c r="H152" s="121"/>
      <c r="I152" s="121"/>
      <c r="J152" s="110"/>
      <c r="K152" s="110"/>
      <c r="L152" s="127">
        <v>83.45997</v>
      </c>
      <c r="M152" s="121">
        <f t="shared" si="6"/>
        <v>500.75982</v>
      </c>
      <c r="N152" s="119">
        <v>1914</v>
      </c>
      <c r="O152" s="119">
        <v>1350</v>
      </c>
      <c r="P152" s="112">
        <v>40</v>
      </c>
      <c r="Q152" s="112" t="s">
        <v>703</v>
      </c>
      <c r="R152" s="132">
        <f t="shared" ref="R152:R215" si="7">N152*O152*P152*F152/1000000000</f>
        <v>0.620136</v>
      </c>
    </row>
    <row r="153" ht="24" customHeight="1" spans="1:18">
      <c r="A153" s="112">
        <v>151</v>
      </c>
      <c r="B153" s="117" t="s">
        <v>704</v>
      </c>
      <c r="C153" s="117" t="s">
        <v>705</v>
      </c>
      <c r="D153" s="118" t="s">
        <v>304</v>
      </c>
      <c r="E153" s="112"/>
      <c r="F153" s="119">
        <v>6</v>
      </c>
      <c r="G153" s="120"/>
      <c r="H153" s="121"/>
      <c r="I153" s="121"/>
      <c r="J153" s="110"/>
      <c r="K153" s="110"/>
      <c r="L153" s="127">
        <v>99.33219</v>
      </c>
      <c r="M153" s="121">
        <f t="shared" si="6"/>
        <v>595.99314</v>
      </c>
      <c r="N153" s="119">
        <v>2278</v>
      </c>
      <c r="O153" s="119">
        <v>1350</v>
      </c>
      <c r="P153" s="112">
        <v>40</v>
      </c>
      <c r="Q153" s="112" t="s">
        <v>706</v>
      </c>
      <c r="R153" s="132">
        <f t="shared" si="7"/>
        <v>0.738072</v>
      </c>
    </row>
    <row r="154" ht="24" customHeight="1" spans="1:18">
      <c r="A154" s="112">
        <v>152</v>
      </c>
      <c r="B154" s="117" t="s">
        <v>707</v>
      </c>
      <c r="C154" s="117" t="s">
        <v>708</v>
      </c>
      <c r="D154" s="118" t="s">
        <v>304</v>
      </c>
      <c r="E154" s="112"/>
      <c r="F154" s="119">
        <v>3</v>
      </c>
      <c r="G154" s="120"/>
      <c r="H154" s="121"/>
      <c r="I154" s="121"/>
      <c r="J154" s="110"/>
      <c r="K154" s="110"/>
      <c r="L154" s="127">
        <v>86.55108</v>
      </c>
      <c r="M154" s="121">
        <f t="shared" si="6"/>
        <v>259.65324</v>
      </c>
      <c r="N154" s="119">
        <v>1914</v>
      </c>
      <c r="O154" s="119">
        <v>1400</v>
      </c>
      <c r="P154" s="112">
        <v>40</v>
      </c>
      <c r="Q154" s="112" t="s">
        <v>709</v>
      </c>
      <c r="R154" s="132">
        <f t="shared" si="7"/>
        <v>0.321552</v>
      </c>
    </row>
    <row r="155" ht="24" customHeight="1" spans="1:18">
      <c r="A155" s="112">
        <v>153</v>
      </c>
      <c r="B155" s="117" t="s">
        <v>710</v>
      </c>
      <c r="C155" s="117" t="s">
        <v>711</v>
      </c>
      <c r="D155" s="118" t="s">
        <v>304</v>
      </c>
      <c r="E155" s="112"/>
      <c r="F155" s="119">
        <v>2</v>
      </c>
      <c r="G155" s="120"/>
      <c r="H155" s="121"/>
      <c r="I155" s="121"/>
      <c r="J155" s="110"/>
      <c r="K155" s="110"/>
      <c r="L155" s="127">
        <v>92.115078</v>
      </c>
      <c r="M155" s="121">
        <f t="shared" si="6"/>
        <v>184.230156</v>
      </c>
      <c r="N155" s="119">
        <v>1914</v>
      </c>
      <c r="O155" s="119">
        <v>1490</v>
      </c>
      <c r="P155" s="112">
        <v>40</v>
      </c>
      <c r="Q155" s="112" t="s">
        <v>712</v>
      </c>
      <c r="R155" s="132">
        <f t="shared" si="7"/>
        <v>0.2281488</v>
      </c>
    </row>
    <row r="156" ht="24" customHeight="1" spans="1:18">
      <c r="A156" s="112">
        <v>154</v>
      </c>
      <c r="B156" s="117" t="s">
        <v>713</v>
      </c>
      <c r="C156" s="117" t="s">
        <v>714</v>
      </c>
      <c r="D156" s="118" t="s">
        <v>304</v>
      </c>
      <c r="E156" s="112"/>
      <c r="F156" s="119">
        <v>3</v>
      </c>
      <c r="G156" s="120"/>
      <c r="H156" s="121"/>
      <c r="I156" s="121"/>
      <c r="J156" s="110"/>
      <c r="K156" s="110"/>
      <c r="L156" s="127">
        <v>103.01116</v>
      </c>
      <c r="M156" s="121">
        <f t="shared" si="6"/>
        <v>309.03348</v>
      </c>
      <c r="N156" s="119">
        <v>2278</v>
      </c>
      <c r="O156" s="119">
        <v>1400</v>
      </c>
      <c r="P156" s="112">
        <v>40</v>
      </c>
      <c r="Q156" s="112" t="s">
        <v>715</v>
      </c>
      <c r="R156" s="132">
        <f t="shared" si="7"/>
        <v>0.382704</v>
      </c>
    </row>
    <row r="157" ht="24" customHeight="1" spans="1:18">
      <c r="A157" s="112">
        <v>155</v>
      </c>
      <c r="B157" s="117" t="s">
        <v>716</v>
      </c>
      <c r="C157" s="117" t="s">
        <v>717</v>
      </c>
      <c r="D157" s="118" t="s">
        <v>304</v>
      </c>
      <c r="E157" s="112"/>
      <c r="F157" s="119">
        <v>2</v>
      </c>
      <c r="G157" s="120"/>
      <c r="H157" s="121"/>
      <c r="I157" s="121"/>
      <c r="J157" s="110"/>
      <c r="K157" s="110"/>
      <c r="L157" s="127">
        <v>109.633306</v>
      </c>
      <c r="M157" s="121">
        <f t="shared" ref="M157:M220" si="8">L157*F157</f>
        <v>219.266612</v>
      </c>
      <c r="N157" s="119">
        <v>2278</v>
      </c>
      <c r="O157" s="119">
        <v>1490</v>
      </c>
      <c r="P157" s="112">
        <v>40</v>
      </c>
      <c r="Q157" s="112" t="s">
        <v>718</v>
      </c>
      <c r="R157" s="132">
        <f t="shared" si="7"/>
        <v>0.2715376</v>
      </c>
    </row>
    <row r="158" ht="24" customHeight="1" spans="1:18">
      <c r="A158" s="112">
        <v>156</v>
      </c>
      <c r="B158" s="117" t="s">
        <v>719</v>
      </c>
      <c r="C158" s="117" t="s">
        <v>720</v>
      </c>
      <c r="D158" s="118" t="s">
        <v>304</v>
      </c>
      <c r="E158" s="112"/>
      <c r="F158" s="119">
        <v>4</v>
      </c>
      <c r="G158" s="120"/>
      <c r="H158" s="121"/>
      <c r="I158" s="121"/>
      <c r="J158" s="110"/>
      <c r="K158" s="110"/>
      <c r="L158" s="127">
        <v>202.0688</v>
      </c>
      <c r="M158" s="121">
        <f t="shared" si="8"/>
        <v>808.2752</v>
      </c>
      <c r="N158" s="119">
        <v>3400</v>
      </c>
      <c r="O158" s="119">
        <v>1840</v>
      </c>
      <c r="P158" s="112">
        <v>40</v>
      </c>
      <c r="Q158" s="112" t="s">
        <v>721</v>
      </c>
      <c r="R158" s="132">
        <f t="shared" si="7"/>
        <v>1.00096</v>
      </c>
    </row>
    <row r="159" ht="24" customHeight="1" spans="1:18">
      <c r="A159" s="112">
        <v>157</v>
      </c>
      <c r="B159" s="117" t="s">
        <v>722</v>
      </c>
      <c r="C159" s="117" t="s">
        <v>723</v>
      </c>
      <c r="D159" s="118" t="s">
        <v>304</v>
      </c>
      <c r="E159" s="112"/>
      <c r="F159" s="119">
        <v>3</v>
      </c>
      <c r="G159" s="120"/>
      <c r="H159" s="121"/>
      <c r="I159" s="121"/>
      <c r="J159" s="110"/>
      <c r="K159" s="110"/>
      <c r="L159" s="127">
        <v>197.676</v>
      </c>
      <c r="M159" s="121">
        <f t="shared" si="8"/>
        <v>593.028</v>
      </c>
      <c r="N159" s="119">
        <v>3400</v>
      </c>
      <c r="O159" s="119">
        <v>1800</v>
      </c>
      <c r="P159" s="112">
        <v>40</v>
      </c>
      <c r="Q159" s="112" t="s">
        <v>724</v>
      </c>
      <c r="R159" s="132">
        <f t="shared" si="7"/>
        <v>0.7344</v>
      </c>
    </row>
    <row r="160" ht="24" customHeight="1" spans="1:18">
      <c r="A160" s="112">
        <v>158</v>
      </c>
      <c r="B160" s="117" t="s">
        <v>725</v>
      </c>
      <c r="C160" s="117" t="s">
        <v>726</v>
      </c>
      <c r="D160" s="118" t="s">
        <v>304</v>
      </c>
      <c r="E160" s="112"/>
      <c r="F160" s="119">
        <v>3</v>
      </c>
      <c r="G160" s="120"/>
      <c r="H160" s="121"/>
      <c r="I160" s="121"/>
      <c r="J160" s="110"/>
      <c r="K160" s="110"/>
      <c r="L160" s="127">
        <v>156.978</v>
      </c>
      <c r="M160" s="121">
        <f t="shared" si="8"/>
        <v>470.934</v>
      </c>
      <c r="N160" s="119">
        <v>2700</v>
      </c>
      <c r="O160" s="119">
        <v>1800</v>
      </c>
      <c r="P160" s="112">
        <v>40</v>
      </c>
      <c r="Q160" s="112" t="s">
        <v>727</v>
      </c>
      <c r="R160" s="132">
        <f t="shared" si="7"/>
        <v>0.5832</v>
      </c>
    </row>
    <row r="161" ht="24" customHeight="1" spans="1:18">
      <c r="A161" s="112">
        <v>159</v>
      </c>
      <c r="B161" s="117" t="s">
        <v>728</v>
      </c>
      <c r="C161" s="117" t="s">
        <v>729</v>
      </c>
      <c r="D161" s="118" t="s">
        <v>304</v>
      </c>
      <c r="E161" s="112"/>
      <c r="F161" s="119">
        <v>2</v>
      </c>
      <c r="G161" s="120"/>
      <c r="H161" s="121"/>
      <c r="I161" s="121"/>
      <c r="J161" s="110"/>
      <c r="K161" s="110"/>
      <c r="L161" s="127">
        <v>141.71625</v>
      </c>
      <c r="M161" s="121">
        <f t="shared" si="8"/>
        <v>283.4325</v>
      </c>
      <c r="N161" s="119">
        <v>3250</v>
      </c>
      <c r="O161" s="119">
        <v>1350</v>
      </c>
      <c r="P161" s="112">
        <v>40</v>
      </c>
      <c r="Q161" s="112" t="s">
        <v>730</v>
      </c>
      <c r="R161" s="132">
        <f t="shared" si="7"/>
        <v>0.351</v>
      </c>
    </row>
    <row r="162" ht="24" customHeight="1" spans="1:18">
      <c r="A162" s="112">
        <v>160</v>
      </c>
      <c r="B162" s="117" t="s">
        <v>731</v>
      </c>
      <c r="C162" s="117" t="s">
        <v>732</v>
      </c>
      <c r="D162" s="118" t="s">
        <v>304</v>
      </c>
      <c r="E162" s="112"/>
      <c r="F162" s="119">
        <v>2</v>
      </c>
      <c r="G162" s="120"/>
      <c r="H162" s="121"/>
      <c r="I162" s="121"/>
      <c r="J162" s="110"/>
      <c r="K162" s="110"/>
      <c r="L162" s="127">
        <v>146.965</v>
      </c>
      <c r="M162" s="121">
        <f t="shared" si="8"/>
        <v>293.93</v>
      </c>
      <c r="N162" s="119">
        <v>3250</v>
      </c>
      <c r="O162" s="119">
        <v>1400</v>
      </c>
      <c r="P162" s="112">
        <v>40</v>
      </c>
      <c r="Q162" s="112" t="s">
        <v>733</v>
      </c>
      <c r="R162" s="132">
        <f t="shared" si="7"/>
        <v>0.364</v>
      </c>
    </row>
    <row r="163" ht="24" customHeight="1" spans="1:18">
      <c r="A163" s="112">
        <v>161</v>
      </c>
      <c r="B163" s="117" t="s">
        <v>734</v>
      </c>
      <c r="C163" s="117" t="s">
        <v>735</v>
      </c>
      <c r="D163" s="118" t="s">
        <v>304</v>
      </c>
      <c r="E163" s="112"/>
      <c r="F163" s="119">
        <v>2</v>
      </c>
      <c r="G163" s="120"/>
      <c r="H163" s="121"/>
      <c r="I163" s="121"/>
      <c r="J163" s="110"/>
      <c r="K163" s="110"/>
      <c r="L163" s="127">
        <v>156.41275</v>
      </c>
      <c r="M163" s="121">
        <f t="shared" si="8"/>
        <v>312.8255</v>
      </c>
      <c r="N163" s="119">
        <v>3250</v>
      </c>
      <c r="O163" s="119" t="s">
        <v>677</v>
      </c>
      <c r="P163" s="112">
        <v>40</v>
      </c>
      <c r="Q163" s="112" t="s">
        <v>736</v>
      </c>
      <c r="R163" s="132">
        <f t="shared" si="7"/>
        <v>0.3874</v>
      </c>
    </row>
    <row r="164" ht="24" customHeight="1" spans="1:18">
      <c r="A164" s="112">
        <v>162</v>
      </c>
      <c r="B164" s="117" t="s">
        <v>737</v>
      </c>
      <c r="C164" s="117" t="s">
        <v>738</v>
      </c>
      <c r="D164" s="118" t="s">
        <v>304</v>
      </c>
      <c r="E164" s="112"/>
      <c r="F164" s="119">
        <v>2</v>
      </c>
      <c r="G164" s="120"/>
      <c r="H164" s="121"/>
      <c r="I164" s="121"/>
      <c r="J164" s="110"/>
      <c r="K164" s="110"/>
      <c r="L164" s="127">
        <v>117.7335</v>
      </c>
      <c r="M164" s="121">
        <f t="shared" si="8"/>
        <v>235.467</v>
      </c>
      <c r="N164" s="119">
        <v>2700</v>
      </c>
      <c r="O164" s="119" t="s">
        <v>690</v>
      </c>
      <c r="P164" s="112">
        <v>40</v>
      </c>
      <c r="Q164" s="112" t="s">
        <v>739</v>
      </c>
      <c r="R164" s="132">
        <f t="shared" si="7"/>
        <v>0.2916</v>
      </c>
    </row>
    <row r="165" ht="24" customHeight="1" spans="1:18">
      <c r="A165" s="112">
        <v>163</v>
      </c>
      <c r="B165" s="117" t="s">
        <v>740</v>
      </c>
      <c r="C165" s="117" t="s">
        <v>741</v>
      </c>
      <c r="D165" s="118" t="s">
        <v>304</v>
      </c>
      <c r="E165" s="112"/>
      <c r="F165" s="119">
        <v>2</v>
      </c>
      <c r="G165" s="120"/>
      <c r="H165" s="121"/>
      <c r="I165" s="121"/>
      <c r="J165" s="110"/>
      <c r="K165" s="110"/>
      <c r="L165" s="127">
        <v>129.9429</v>
      </c>
      <c r="M165" s="121">
        <f t="shared" si="8"/>
        <v>259.8858</v>
      </c>
      <c r="N165" s="119">
        <v>2700</v>
      </c>
      <c r="O165" s="119">
        <v>1490</v>
      </c>
      <c r="P165" s="112">
        <v>40</v>
      </c>
      <c r="Q165" s="112" t="s">
        <v>742</v>
      </c>
      <c r="R165" s="132">
        <f t="shared" si="7"/>
        <v>0.32184</v>
      </c>
    </row>
    <row r="166" ht="24" customHeight="1" spans="1:18">
      <c r="A166" s="112">
        <v>164</v>
      </c>
      <c r="B166" s="117" t="s">
        <v>743</v>
      </c>
      <c r="C166" s="117" t="s">
        <v>744</v>
      </c>
      <c r="D166" s="118" t="s">
        <v>304</v>
      </c>
      <c r="E166" s="112"/>
      <c r="F166" s="119">
        <v>1</v>
      </c>
      <c r="G166" s="120"/>
      <c r="H166" s="121"/>
      <c r="I166" s="121"/>
      <c r="J166" s="110"/>
      <c r="K166" s="110"/>
      <c r="L166" s="127">
        <v>146.86164</v>
      </c>
      <c r="M166" s="121">
        <f t="shared" si="8"/>
        <v>146.86164</v>
      </c>
      <c r="N166" s="119">
        <v>3368</v>
      </c>
      <c r="O166" s="119">
        <v>1350</v>
      </c>
      <c r="P166" s="112">
        <v>40</v>
      </c>
      <c r="Q166" s="112" t="s">
        <v>745</v>
      </c>
      <c r="R166" s="132">
        <f t="shared" si="7"/>
        <v>0.181872</v>
      </c>
    </row>
    <row r="167" ht="24" customHeight="1" spans="1:18">
      <c r="A167" s="112">
        <v>165</v>
      </c>
      <c r="B167" s="117" t="s">
        <v>746</v>
      </c>
      <c r="C167" s="117" t="s">
        <v>747</v>
      </c>
      <c r="D167" s="118" t="s">
        <v>304</v>
      </c>
      <c r="E167" s="112"/>
      <c r="F167" s="119">
        <v>3</v>
      </c>
      <c r="G167" s="120"/>
      <c r="H167" s="121"/>
      <c r="I167" s="121"/>
      <c r="J167" s="110"/>
      <c r="K167" s="110"/>
      <c r="L167" s="127">
        <v>152.30096</v>
      </c>
      <c r="M167" s="121">
        <f t="shared" si="8"/>
        <v>456.90288</v>
      </c>
      <c r="N167" s="119">
        <v>3368</v>
      </c>
      <c r="O167" s="119">
        <v>1400</v>
      </c>
      <c r="P167" s="112">
        <v>40</v>
      </c>
      <c r="Q167" s="112" t="s">
        <v>748</v>
      </c>
      <c r="R167" s="132">
        <f t="shared" si="7"/>
        <v>0.565824</v>
      </c>
    </row>
    <row r="168" ht="24" customHeight="1" spans="1:18">
      <c r="A168" s="112">
        <v>166</v>
      </c>
      <c r="B168" s="117" t="s">
        <v>749</v>
      </c>
      <c r="C168" s="117" t="s">
        <v>750</v>
      </c>
      <c r="D168" s="118" t="s">
        <v>304</v>
      </c>
      <c r="E168" s="112"/>
      <c r="F168" s="119">
        <v>2</v>
      </c>
      <c r="G168" s="120"/>
      <c r="H168" s="121"/>
      <c r="I168" s="121"/>
      <c r="J168" s="110"/>
      <c r="K168" s="110"/>
      <c r="L168" s="127">
        <v>162.091736</v>
      </c>
      <c r="M168" s="121">
        <f t="shared" si="8"/>
        <v>324.183472</v>
      </c>
      <c r="N168" s="119">
        <v>3368</v>
      </c>
      <c r="O168" s="119">
        <v>1490</v>
      </c>
      <c r="P168" s="112">
        <v>40</v>
      </c>
      <c r="Q168" s="112" t="s">
        <v>751</v>
      </c>
      <c r="R168" s="132">
        <f t="shared" si="7"/>
        <v>0.4014656</v>
      </c>
    </row>
    <row r="169" ht="24" customHeight="1" spans="1:18">
      <c r="A169" s="112">
        <v>167</v>
      </c>
      <c r="B169" s="117" t="s">
        <v>752</v>
      </c>
      <c r="C169" s="117" t="s">
        <v>753</v>
      </c>
      <c r="D169" s="118" t="s">
        <v>304</v>
      </c>
      <c r="E169" s="112"/>
      <c r="F169" s="119">
        <v>2</v>
      </c>
      <c r="G169" s="120"/>
      <c r="H169" s="121"/>
      <c r="I169" s="121"/>
      <c r="J169" s="110"/>
      <c r="K169" s="110"/>
      <c r="L169" s="127">
        <v>101.0667</v>
      </c>
      <c r="M169" s="121">
        <f t="shared" si="8"/>
        <v>202.1334</v>
      </c>
      <c r="N169" s="119" t="s">
        <v>677</v>
      </c>
      <c r="O169" s="119">
        <v>2100</v>
      </c>
      <c r="P169" s="112">
        <v>40</v>
      </c>
      <c r="Q169" s="112" t="s">
        <v>754</v>
      </c>
      <c r="R169" s="132">
        <f t="shared" si="7"/>
        <v>0.25032</v>
      </c>
    </row>
    <row r="170" ht="24" customHeight="1" spans="1:18">
      <c r="A170" s="112">
        <v>168</v>
      </c>
      <c r="B170" s="117" t="s">
        <v>755</v>
      </c>
      <c r="C170" s="117" t="s">
        <v>756</v>
      </c>
      <c r="D170" s="118" t="s">
        <v>304</v>
      </c>
      <c r="E170" s="112"/>
      <c r="F170" s="112">
        <v>4</v>
      </c>
      <c r="G170" s="120"/>
      <c r="H170" s="121"/>
      <c r="I170" s="121"/>
      <c r="J170" s="110"/>
      <c r="K170" s="110"/>
      <c r="L170" s="127">
        <v>96.254</v>
      </c>
      <c r="M170" s="121">
        <f t="shared" si="8"/>
        <v>385.016</v>
      </c>
      <c r="N170" s="112" t="s">
        <v>677</v>
      </c>
      <c r="O170" s="112">
        <v>2000</v>
      </c>
      <c r="P170" s="112">
        <v>40</v>
      </c>
      <c r="Q170" s="112" t="s">
        <v>757</v>
      </c>
      <c r="R170" s="132">
        <f t="shared" si="7"/>
        <v>0.4768</v>
      </c>
    </row>
    <row r="171" ht="24" customHeight="1" spans="1:18">
      <c r="A171" s="112">
        <v>169</v>
      </c>
      <c r="B171" s="117" t="s">
        <v>758</v>
      </c>
      <c r="C171" s="117" t="s">
        <v>759</v>
      </c>
      <c r="D171" s="118" t="s">
        <v>304</v>
      </c>
      <c r="E171" s="112"/>
      <c r="F171" s="112">
        <v>6</v>
      </c>
      <c r="G171" s="120"/>
      <c r="H171" s="121"/>
      <c r="I171" s="121"/>
      <c r="J171" s="110"/>
      <c r="K171" s="110"/>
      <c r="L171" s="127">
        <v>116.28</v>
      </c>
      <c r="M171" s="121">
        <f t="shared" si="8"/>
        <v>697.68</v>
      </c>
      <c r="N171" s="112" t="s">
        <v>321</v>
      </c>
      <c r="O171" s="112">
        <v>2500</v>
      </c>
      <c r="P171" s="112">
        <v>40</v>
      </c>
      <c r="Q171" s="112" t="s">
        <v>760</v>
      </c>
      <c r="R171" s="132">
        <f t="shared" si="7"/>
        <v>0.864</v>
      </c>
    </row>
    <row r="172" ht="24" customHeight="1" spans="1:18">
      <c r="A172" s="112">
        <v>170</v>
      </c>
      <c r="B172" s="117" t="s">
        <v>761</v>
      </c>
      <c r="C172" s="117" t="s">
        <v>762</v>
      </c>
      <c r="D172" s="118" t="s">
        <v>304</v>
      </c>
      <c r="E172" s="112"/>
      <c r="F172" s="112">
        <v>6</v>
      </c>
      <c r="G172" s="120"/>
      <c r="H172" s="121"/>
      <c r="I172" s="121"/>
      <c r="J172" s="110"/>
      <c r="K172" s="110"/>
      <c r="L172" s="127">
        <v>108.45694</v>
      </c>
      <c r="M172" s="121">
        <f t="shared" si="8"/>
        <v>650.74164</v>
      </c>
      <c r="N172" s="112">
        <v>2060</v>
      </c>
      <c r="O172" s="112">
        <v>1630</v>
      </c>
      <c r="P172" s="112">
        <v>40</v>
      </c>
      <c r="Q172" s="112" t="s">
        <v>763</v>
      </c>
      <c r="R172" s="132">
        <f t="shared" si="7"/>
        <v>0.805872</v>
      </c>
    </row>
    <row r="173" ht="24" customHeight="1" spans="1:18">
      <c r="A173" s="112">
        <v>171</v>
      </c>
      <c r="B173" s="117" t="s">
        <v>764</v>
      </c>
      <c r="C173" s="117" t="s">
        <v>765</v>
      </c>
      <c r="D173" s="118" t="s">
        <v>304</v>
      </c>
      <c r="E173" s="112"/>
      <c r="F173" s="112">
        <v>6</v>
      </c>
      <c r="G173" s="120"/>
      <c r="H173" s="121"/>
      <c r="I173" s="121"/>
      <c r="J173" s="110"/>
      <c r="K173" s="110"/>
      <c r="L173" s="127">
        <v>112.247668</v>
      </c>
      <c r="M173" s="121">
        <f t="shared" si="8"/>
        <v>673.486008</v>
      </c>
      <c r="N173" s="112">
        <v>2132</v>
      </c>
      <c r="O173" s="112">
        <v>1630</v>
      </c>
      <c r="P173" s="112">
        <v>40</v>
      </c>
      <c r="Q173" s="112" t="s">
        <v>766</v>
      </c>
      <c r="R173" s="132">
        <f t="shared" si="7"/>
        <v>0.8340384</v>
      </c>
    </row>
    <row r="174" ht="24" customHeight="1" spans="1:18">
      <c r="A174" s="112">
        <v>172</v>
      </c>
      <c r="B174" s="117" t="s">
        <v>767</v>
      </c>
      <c r="C174" s="117" t="s">
        <v>768</v>
      </c>
      <c r="D174" s="118" t="s">
        <v>304</v>
      </c>
      <c r="E174" s="112"/>
      <c r="F174" s="112">
        <v>6</v>
      </c>
      <c r="G174" s="120"/>
      <c r="H174" s="121"/>
      <c r="I174" s="121"/>
      <c r="J174" s="110"/>
      <c r="K174" s="110"/>
      <c r="L174" s="127">
        <v>182.060242</v>
      </c>
      <c r="M174" s="121">
        <f t="shared" si="8"/>
        <v>1092.361452</v>
      </c>
      <c r="N174" s="112">
        <v>3458</v>
      </c>
      <c r="O174" s="112">
        <v>1630</v>
      </c>
      <c r="P174" s="112">
        <v>40</v>
      </c>
      <c r="Q174" s="112" t="s">
        <v>769</v>
      </c>
      <c r="R174" s="132">
        <f t="shared" si="7"/>
        <v>1.3527696</v>
      </c>
    </row>
    <row r="175" ht="24" customHeight="1" spans="1:18">
      <c r="A175" s="112">
        <v>173</v>
      </c>
      <c r="B175" s="117" t="s">
        <v>770</v>
      </c>
      <c r="C175" s="117" t="s">
        <v>771</v>
      </c>
      <c r="D175" s="118" t="s">
        <v>304</v>
      </c>
      <c r="E175" s="112"/>
      <c r="F175" s="112">
        <v>2</v>
      </c>
      <c r="G175" s="120"/>
      <c r="H175" s="121"/>
      <c r="I175" s="121"/>
      <c r="J175" s="110"/>
      <c r="K175" s="110"/>
      <c r="L175" s="127">
        <v>53.2304</v>
      </c>
      <c r="M175" s="121">
        <f t="shared" si="8"/>
        <v>106.4608</v>
      </c>
      <c r="N175" s="112">
        <v>2060</v>
      </c>
      <c r="O175" s="112">
        <v>800</v>
      </c>
      <c r="P175" s="112">
        <v>40</v>
      </c>
      <c r="Q175" s="112" t="s">
        <v>772</v>
      </c>
      <c r="R175" s="132">
        <f t="shared" si="7"/>
        <v>0.13184</v>
      </c>
    </row>
    <row r="176" ht="24" customHeight="1" spans="1:18">
      <c r="A176" s="112">
        <v>174</v>
      </c>
      <c r="B176" s="117" t="s">
        <v>773</v>
      </c>
      <c r="C176" s="117" t="s">
        <v>774</v>
      </c>
      <c r="D176" s="118" t="s">
        <v>304</v>
      </c>
      <c r="E176" s="112"/>
      <c r="F176" s="112">
        <v>2</v>
      </c>
      <c r="G176" s="120"/>
      <c r="H176" s="121"/>
      <c r="I176" s="121"/>
      <c r="J176" s="110"/>
      <c r="K176" s="110"/>
      <c r="L176" s="127">
        <v>55.09088</v>
      </c>
      <c r="M176" s="121">
        <f t="shared" si="8"/>
        <v>110.18176</v>
      </c>
      <c r="N176" s="112">
        <v>2132</v>
      </c>
      <c r="O176" s="112">
        <v>800</v>
      </c>
      <c r="P176" s="112">
        <v>40</v>
      </c>
      <c r="Q176" s="112" t="s">
        <v>775</v>
      </c>
      <c r="R176" s="132">
        <f t="shared" si="7"/>
        <v>0.136448</v>
      </c>
    </row>
    <row r="177" ht="24" customHeight="1" spans="1:18">
      <c r="A177" s="112">
        <v>175</v>
      </c>
      <c r="B177" s="117" t="s">
        <v>776</v>
      </c>
      <c r="C177" s="117" t="s">
        <v>777</v>
      </c>
      <c r="D177" s="118" t="s">
        <v>304</v>
      </c>
      <c r="E177" s="112"/>
      <c r="F177" s="112">
        <v>2</v>
      </c>
      <c r="G177" s="120"/>
      <c r="H177" s="121"/>
      <c r="I177" s="121"/>
      <c r="J177" s="110"/>
      <c r="K177" s="110"/>
      <c r="L177" s="127">
        <v>89.35472</v>
      </c>
      <c r="M177" s="121">
        <f t="shared" si="8"/>
        <v>178.70944</v>
      </c>
      <c r="N177" s="112">
        <v>3458</v>
      </c>
      <c r="O177" s="112">
        <v>800</v>
      </c>
      <c r="P177" s="112">
        <v>40</v>
      </c>
      <c r="Q177" s="112" t="s">
        <v>778</v>
      </c>
      <c r="R177" s="132">
        <f t="shared" si="7"/>
        <v>0.221312</v>
      </c>
    </row>
    <row r="178" ht="24" customHeight="1" spans="1:18">
      <c r="A178" s="112">
        <v>176</v>
      </c>
      <c r="B178" s="117" t="s">
        <v>779</v>
      </c>
      <c r="C178" s="117" t="s">
        <v>780</v>
      </c>
      <c r="D178" s="118" t="s">
        <v>304</v>
      </c>
      <c r="E178" s="112"/>
      <c r="F178" s="112">
        <v>7</v>
      </c>
      <c r="G178" s="120"/>
      <c r="H178" s="121"/>
      <c r="I178" s="121"/>
      <c r="J178" s="110"/>
      <c r="K178" s="110"/>
      <c r="L178" s="127">
        <v>89.8263</v>
      </c>
      <c r="M178" s="121">
        <f t="shared" si="8"/>
        <v>628.7841</v>
      </c>
      <c r="N178" s="112">
        <v>2060</v>
      </c>
      <c r="O178" s="112">
        <v>1350</v>
      </c>
      <c r="P178" s="112">
        <v>40</v>
      </c>
      <c r="Q178" s="112" t="s">
        <v>781</v>
      </c>
      <c r="R178" s="132">
        <f t="shared" si="7"/>
        <v>0.77868</v>
      </c>
    </row>
    <row r="179" ht="24" customHeight="1" spans="1:18">
      <c r="A179" s="112">
        <v>177</v>
      </c>
      <c r="B179" s="117" t="s">
        <v>782</v>
      </c>
      <c r="C179" s="117" t="s">
        <v>783</v>
      </c>
      <c r="D179" s="118" t="s">
        <v>304</v>
      </c>
      <c r="E179" s="112"/>
      <c r="F179" s="112">
        <v>7</v>
      </c>
      <c r="G179" s="120"/>
      <c r="H179" s="121"/>
      <c r="I179" s="121"/>
      <c r="J179" s="110"/>
      <c r="K179" s="110"/>
      <c r="L179" s="127">
        <v>92.96586</v>
      </c>
      <c r="M179" s="121">
        <f t="shared" si="8"/>
        <v>650.76102</v>
      </c>
      <c r="N179" s="112">
        <v>2132</v>
      </c>
      <c r="O179" s="112">
        <v>1350</v>
      </c>
      <c r="P179" s="112">
        <v>40</v>
      </c>
      <c r="Q179" s="112" t="s">
        <v>784</v>
      </c>
      <c r="R179" s="132">
        <f t="shared" si="7"/>
        <v>0.805896</v>
      </c>
    </row>
    <row r="180" ht="24" customHeight="1" spans="1:18">
      <c r="A180" s="112">
        <v>178</v>
      </c>
      <c r="B180" s="117" t="s">
        <v>785</v>
      </c>
      <c r="C180" s="117" t="s">
        <v>786</v>
      </c>
      <c r="D180" s="118" t="s">
        <v>304</v>
      </c>
      <c r="E180" s="112"/>
      <c r="F180" s="112">
        <v>2</v>
      </c>
      <c r="G180" s="120"/>
      <c r="H180" s="121"/>
      <c r="I180" s="121"/>
      <c r="J180" s="110"/>
      <c r="K180" s="110"/>
      <c r="L180" s="127">
        <v>134.73945</v>
      </c>
      <c r="M180" s="121">
        <f t="shared" si="8"/>
        <v>269.4789</v>
      </c>
      <c r="N180" s="112">
        <v>2060</v>
      </c>
      <c r="O180" s="112">
        <v>2025</v>
      </c>
      <c r="P180" s="112">
        <v>40</v>
      </c>
      <c r="Q180" s="112" t="s">
        <v>787</v>
      </c>
      <c r="R180" s="132">
        <f t="shared" si="7"/>
        <v>0.33372</v>
      </c>
    </row>
    <row r="181" ht="24" customHeight="1" spans="1:18">
      <c r="A181" s="112">
        <v>179</v>
      </c>
      <c r="B181" s="117" t="s">
        <v>788</v>
      </c>
      <c r="C181" s="117" t="s">
        <v>789</v>
      </c>
      <c r="D181" s="118" t="s">
        <v>304</v>
      </c>
      <c r="E181" s="112"/>
      <c r="F181" s="112">
        <v>1</v>
      </c>
      <c r="G181" s="120"/>
      <c r="H181" s="121"/>
      <c r="I181" s="121"/>
      <c r="J181" s="110"/>
      <c r="K181" s="110"/>
      <c r="L181" s="127">
        <v>139.44879</v>
      </c>
      <c r="M181" s="121">
        <f t="shared" si="8"/>
        <v>139.44879</v>
      </c>
      <c r="N181" s="112">
        <v>2132</v>
      </c>
      <c r="O181" s="112">
        <v>2025</v>
      </c>
      <c r="P181" s="112">
        <v>40</v>
      </c>
      <c r="Q181" s="112" t="s">
        <v>790</v>
      </c>
      <c r="R181" s="132">
        <f t="shared" si="7"/>
        <v>0.172692</v>
      </c>
    </row>
    <row r="182" ht="24" customHeight="1" spans="1:18">
      <c r="A182" s="112">
        <v>180</v>
      </c>
      <c r="B182" s="117" t="s">
        <v>791</v>
      </c>
      <c r="C182" s="117" t="s">
        <v>792</v>
      </c>
      <c r="D182" s="118" t="s">
        <v>304</v>
      </c>
      <c r="E182" s="112"/>
      <c r="F182" s="112">
        <v>1</v>
      </c>
      <c r="G182" s="120"/>
      <c r="H182" s="121"/>
      <c r="I182" s="121"/>
      <c r="J182" s="110"/>
      <c r="K182" s="110"/>
      <c r="L182" s="127">
        <v>226.179135</v>
      </c>
      <c r="M182" s="121">
        <f t="shared" si="8"/>
        <v>226.179135</v>
      </c>
      <c r="N182" s="112">
        <v>3458</v>
      </c>
      <c r="O182" s="112">
        <v>2025</v>
      </c>
      <c r="P182" s="112">
        <v>40</v>
      </c>
      <c r="Q182" s="112" t="s">
        <v>793</v>
      </c>
      <c r="R182" s="132">
        <f t="shared" si="7"/>
        <v>0.280098</v>
      </c>
    </row>
    <row r="183" ht="24" customHeight="1" spans="1:18">
      <c r="A183" s="112">
        <v>181</v>
      </c>
      <c r="B183" s="117" t="s">
        <v>794</v>
      </c>
      <c r="C183" s="117" t="s">
        <v>795</v>
      </c>
      <c r="D183" s="118" t="s">
        <v>304</v>
      </c>
      <c r="E183" s="112"/>
      <c r="F183" s="112">
        <v>6</v>
      </c>
      <c r="G183" s="120"/>
      <c r="H183" s="121"/>
      <c r="I183" s="121"/>
      <c r="J183" s="110"/>
      <c r="K183" s="110"/>
      <c r="L183" s="127">
        <v>72.03546</v>
      </c>
      <c r="M183" s="121">
        <f t="shared" si="8"/>
        <v>432.21276</v>
      </c>
      <c r="N183" s="112">
        <v>1593</v>
      </c>
      <c r="O183" s="112">
        <v>1400</v>
      </c>
      <c r="P183" s="112">
        <v>40</v>
      </c>
      <c r="Q183" s="112" t="s">
        <v>796</v>
      </c>
      <c r="R183" s="132">
        <f t="shared" si="7"/>
        <v>0.535248</v>
      </c>
    </row>
    <row r="184" ht="24" customHeight="1" spans="1:18">
      <c r="A184" s="112">
        <v>182</v>
      </c>
      <c r="B184" s="117" t="s">
        <v>797</v>
      </c>
      <c r="C184" s="117" t="s">
        <v>798</v>
      </c>
      <c r="D184" s="118" t="s">
        <v>304</v>
      </c>
      <c r="E184" s="112"/>
      <c r="F184" s="112">
        <v>6</v>
      </c>
      <c r="G184" s="120"/>
      <c r="H184" s="121"/>
      <c r="I184" s="121"/>
      <c r="J184" s="110"/>
      <c r="K184" s="110"/>
      <c r="L184" s="127">
        <v>156.37076</v>
      </c>
      <c r="M184" s="121">
        <f t="shared" si="8"/>
        <v>938.22456</v>
      </c>
      <c r="N184" s="112">
        <v>3458</v>
      </c>
      <c r="O184" s="112">
        <v>1400</v>
      </c>
      <c r="P184" s="112">
        <v>40</v>
      </c>
      <c r="Q184" s="112" t="s">
        <v>799</v>
      </c>
      <c r="R184" s="132">
        <f t="shared" si="7"/>
        <v>1.161888</v>
      </c>
    </row>
    <row r="185" ht="24" customHeight="1" spans="1:18">
      <c r="A185" s="112">
        <v>183</v>
      </c>
      <c r="B185" s="117" t="s">
        <v>800</v>
      </c>
      <c r="C185" s="117" t="s">
        <v>801</v>
      </c>
      <c r="D185" s="118" t="s">
        <v>304</v>
      </c>
      <c r="E185" s="112"/>
      <c r="F185" s="112">
        <v>2</v>
      </c>
      <c r="G185" s="120"/>
      <c r="H185" s="121"/>
      <c r="I185" s="121"/>
      <c r="J185" s="110"/>
      <c r="K185" s="110"/>
      <c r="L185" s="127">
        <v>69.462765</v>
      </c>
      <c r="M185" s="121">
        <f t="shared" si="8"/>
        <v>138.92553</v>
      </c>
      <c r="N185" s="112">
        <v>1593</v>
      </c>
      <c r="O185" s="112">
        <v>1350</v>
      </c>
      <c r="P185" s="112">
        <v>40</v>
      </c>
      <c r="Q185" s="112" t="s">
        <v>802</v>
      </c>
      <c r="R185" s="132">
        <f t="shared" si="7"/>
        <v>0.172044</v>
      </c>
    </row>
    <row r="186" ht="24" customHeight="1" spans="1:18">
      <c r="A186" s="112">
        <v>184</v>
      </c>
      <c r="B186" s="117" t="s">
        <v>803</v>
      </c>
      <c r="C186" s="117" t="s">
        <v>804</v>
      </c>
      <c r="D186" s="118" t="s">
        <v>304</v>
      </c>
      <c r="E186" s="112"/>
      <c r="F186" s="112">
        <v>2</v>
      </c>
      <c r="G186" s="120"/>
      <c r="H186" s="121"/>
      <c r="I186" s="121"/>
      <c r="J186" s="110"/>
      <c r="K186" s="110"/>
      <c r="L186" s="127">
        <v>83.6125875</v>
      </c>
      <c r="M186" s="121">
        <f t="shared" si="8"/>
        <v>167.225175</v>
      </c>
      <c r="N186" s="112">
        <v>1593</v>
      </c>
      <c r="O186" s="112">
        <v>1625</v>
      </c>
      <c r="P186" s="112">
        <v>40</v>
      </c>
      <c r="Q186" s="112" t="s">
        <v>805</v>
      </c>
      <c r="R186" s="132">
        <f t="shared" si="7"/>
        <v>0.20709</v>
      </c>
    </row>
    <row r="187" ht="24" customHeight="1" spans="1:18">
      <c r="A187" s="112">
        <v>185</v>
      </c>
      <c r="B187" s="117" t="s">
        <v>806</v>
      </c>
      <c r="C187" s="117" t="s">
        <v>807</v>
      </c>
      <c r="D187" s="118" t="s">
        <v>304</v>
      </c>
      <c r="E187" s="112"/>
      <c r="F187" s="112">
        <v>2</v>
      </c>
      <c r="G187" s="120"/>
      <c r="H187" s="121"/>
      <c r="I187" s="121"/>
      <c r="J187" s="110"/>
      <c r="K187" s="110"/>
      <c r="L187" s="127">
        <v>181.501775</v>
      </c>
      <c r="M187" s="121">
        <f t="shared" si="8"/>
        <v>363.00355</v>
      </c>
      <c r="N187" s="112">
        <v>3458</v>
      </c>
      <c r="O187" s="112">
        <v>1625</v>
      </c>
      <c r="P187" s="112">
        <v>40</v>
      </c>
      <c r="Q187" s="112" t="s">
        <v>808</v>
      </c>
      <c r="R187" s="132">
        <f t="shared" si="7"/>
        <v>0.44954</v>
      </c>
    </row>
    <row r="188" ht="24" customHeight="1" spans="1:18">
      <c r="A188" s="112">
        <v>186</v>
      </c>
      <c r="B188" s="117" t="s">
        <v>809</v>
      </c>
      <c r="C188" s="117" t="s">
        <v>810</v>
      </c>
      <c r="D188" s="118" t="s">
        <v>304</v>
      </c>
      <c r="E188" s="112"/>
      <c r="F188" s="112">
        <v>4</v>
      </c>
      <c r="G188" s="120"/>
      <c r="H188" s="121"/>
      <c r="I188" s="121"/>
      <c r="J188" s="110"/>
      <c r="K188" s="110"/>
      <c r="L188" s="127">
        <v>178.59316</v>
      </c>
      <c r="M188" s="121">
        <f t="shared" si="8"/>
        <v>714.37264</v>
      </c>
      <c r="N188" s="112" t="s">
        <v>582</v>
      </c>
      <c r="O188" s="112">
        <v>3005</v>
      </c>
      <c r="P188" s="112">
        <v>40</v>
      </c>
      <c r="Q188" s="112" t="s">
        <v>811</v>
      </c>
      <c r="R188" s="132">
        <f t="shared" si="7"/>
        <v>0.884672</v>
      </c>
    </row>
    <row r="189" ht="24" customHeight="1" spans="1:18">
      <c r="A189" s="112">
        <v>187</v>
      </c>
      <c r="B189" s="117" t="s">
        <v>812</v>
      </c>
      <c r="C189" s="117" t="s">
        <v>813</v>
      </c>
      <c r="D189" s="118" t="s">
        <v>304</v>
      </c>
      <c r="E189" s="112"/>
      <c r="F189" s="112">
        <v>4</v>
      </c>
      <c r="G189" s="120"/>
      <c r="H189" s="121"/>
      <c r="I189" s="121"/>
      <c r="J189" s="110"/>
      <c r="K189" s="110"/>
      <c r="L189" s="127">
        <v>169.857625</v>
      </c>
      <c r="M189" s="121">
        <f t="shared" si="8"/>
        <v>679.4305</v>
      </c>
      <c r="N189" s="112" t="s">
        <v>550</v>
      </c>
      <c r="O189" s="112">
        <v>3005</v>
      </c>
      <c r="P189" s="112">
        <v>40</v>
      </c>
      <c r="Q189" s="112" t="s">
        <v>814</v>
      </c>
      <c r="R189" s="132">
        <f t="shared" si="7"/>
        <v>0.8414</v>
      </c>
    </row>
    <row r="190" ht="24" customHeight="1" spans="1:18">
      <c r="A190" s="112">
        <v>188</v>
      </c>
      <c r="B190" s="117" t="s">
        <v>815</v>
      </c>
      <c r="C190" s="117" t="s">
        <v>816</v>
      </c>
      <c r="D190" s="118" t="s">
        <v>304</v>
      </c>
      <c r="E190" s="112"/>
      <c r="F190" s="112">
        <v>4</v>
      </c>
      <c r="G190" s="120"/>
      <c r="H190" s="121"/>
      <c r="I190" s="121"/>
      <c r="J190" s="110"/>
      <c r="K190" s="110"/>
      <c r="L190" s="127">
        <v>135.8861</v>
      </c>
      <c r="M190" s="121">
        <f t="shared" si="8"/>
        <v>543.5444</v>
      </c>
      <c r="N190" s="112" t="s">
        <v>309</v>
      </c>
      <c r="O190" s="112">
        <v>3005</v>
      </c>
      <c r="P190" s="112">
        <v>40</v>
      </c>
      <c r="Q190" s="112" t="s">
        <v>817</v>
      </c>
      <c r="R190" s="132">
        <f t="shared" si="7"/>
        <v>0.67312</v>
      </c>
    </row>
    <row r="191" ht="24" customHeight="1" spans="1:18">
      <c r="A191" s="112">
        <v>189</v>
      </c>
      <c r="B191" s="117" t="s">
        <v>818</v>
      </c>
      <c r="C191" s="117" t="s">
        <v>819</v>
      </c>
      <c r="D191" s="118" t="s">
        <v>304</v>
      </c>
      <c r="E191" s="112"/>
      <c r="F191" s="112">
        <v>4</v>
      </c>
      <c r="G191" s="120"/>
      <c r="H191" s="121"/>
      <c r="I191" s="121"/>
      <c r="J191" s="110"/>
      <c r="K191" s="110"/>
      <c r="L191" s="127">
        <v>118.144356</v>
      </c>
      <c r="M191" s="121">
        <f t="shared" si="8"/>
        <v>472.577424</v>
      </c>
      <c r="N191" s="112" t="s">
        <v>820</v>
      </c>
      <c r="O191" s="112">
        <v>2244</v>
      </c>
      <c r="P191" s="112">
        <v>40</v>
      </c>
      <c r="Q191" s="112" t="s">
        <v>821</v>
      </c>
      <c r="R191" s="132">
        <f t="shared" si="7"/>
        <v>0.5852352</v>
      </c>
    </row>
    <row r="192" ht="24" customHeight="1" spans="1:18">
      <c r="A192" s="112">
        <v>190</v>
      </c>
      <c r="B192" s="117" t="s">
        <v>822</v>
      </c>
      <c r="C192" s="117" t="s">
        <v>823</v>
      </c>
      <c r="D192" s="118" t="s">
        <v>304</v>
      </c>
      <c r="E192" s="112"/>
      <c r="F192" s="112">
        <v>2</v>
      </c>
      <c r="G192" s="120"/>
      <c r="H192" s="121"/>
      <c r="I192" s="121"/>
      <c r="J192" s="110"/>
      <c r="K192" s="110"/>
      <c r="L192" s="127">
        <v>166.3773</v>
      </c>
      <c r="M192" s="121">
        <f t="shared" si="8"/>
        <v>332.7546</v>
      </c>
      <c r="N192" s="112">
        <v>3030</v>
      </c>
      <c r="O192" s="112">
        <v>1700</v>
      </c>
      <c r="P192" s="112">
        <v>40</v>
      </c>
      <c r="Q192" s="112" t="s">
        <v>824</v>
      </c>
      <c r="R192" s="132">
        <f t="shared" si="7"/>
        <v>0.41208</v>
      </c>
    </row>
    <row r="193" ht="24" customHeight="1" spans="1:18">
      <c r="A193" s="112">
        <v>191</v>
      </c>
      <c r="B193" s="117" t="s">
        <v>825</v>
      </c>
      <c r="C193" s="117" t="s">
        <v>826</v>
      </c>
      <c r="D193" s="118" t="s">
        <v>304</v>
      </c>
      <c r="E193" s="112"/>
      <c r="F193" s="112">
        <v>4</v>
      </c>
      <c r="G193" s="120"/>
      <c r="H193" s="121"/>
      <c r="I193" s="121"/>
      <c r="J193" s="110"/>
      <c r="K193" s="110"/>
      <c r="L193" s="127">
        <v>134.08053</v>
      </c>
      <c r="M193" s="121">
        <f t="shared" si="8"/>
        <v>536.32212</v>
      </c>
      <c r="N193" s="112">
        <v>3030</v>
      </c>
      <c r="O193" s="112">
        <v>1370</v>
      </c>
      <c r="P193" s="112">
        <v>40</v>
      </c>
      <c r="Q193" s="112" t="s">
        <v>827</v>
      </c>
      <c r="R193" s="132">
        <f t="shared" si="7"/>
        <v>0.664176</v>
      </c>
    </row>
    <row r="194" ht="24" customHeight="1" spans="1:18">
      <c r="A194" s="112">
        <v>192</v>
      </c>
      <c r="B194" s="117" t="s">
        <v>828</v>
      </c>
      <c r="C194" s="117" t="s">
        <v>829</v>
      </c>
      <c r="D194" s="118" t="s">
        <v>304</v>
      </c>
      <c r="E194" s="112"/>
      <c r="F194" s="112">
        <v>8</v>
      </c>
      <c r="G194" s="120"/>
      <c r="H194" s="121"/>
      <c r="I194" s="121"/>
      <c r="J194" s="110"/>
      <c r="K194" s="110"/>
      <c r="L194" s="127">
        <v>79.6518</v>
      </c>
      <c r="M194" s="121">
        <f t="shared" si="8"/>
        <v>637.2144</v>
      </c>
      <c r="N194" s="112">
        <v>1800</v>
      </c>
      <c r="O194" s="112">
        <v>1370</v>
      </c>
      <c r="P194" s="112">
        <v>40</v>
      </c>
      <c r="Q194" s="112" t="s">
        <v>830</v>
      </c>
      <c r="R194" s="132">
        <f t="shared" si="7"/>
        <v>0.78912</v>
      </c>
    </row>
    <row r="195" ht="24" customHeight="1" spans="1:18">
      <c r="A195" s="112">
        <v>193</v>
      </c>
      <c r="B195" s="117" t="s">
        <v>831</v>
      </c>
      <c r="C195" s="117" t="s">
        <v>832</v>
      </c>
      <c r="D195" s="118" t="s">
        <v>304</v>
      </c>
      <c r="E195" s="112"/>
      <c r="F195" s="112">
        <v>8</v>
      </c>
      <c r="G195" s="120"/>
      <c r="H195" s="121"/>
      <c r="I195" s="121"/>
      <c r="J195" s="110"/>
      <c r="K195" s="110"/>
      <c r="L195" s="127">
        <v>81.86435</v>
      </c>
      <c r="M195" s="121">
        <f t="shared" si="8"/>
        <v>654.9148</v>
      </c>
      <c r="N195" s="112">
        <v>1850</v>
      </c>
      <c r="O195" s="112">
        <v>1370</v>
      </c>
      <c r="P195" s="112">
        <v>40</v>
      </c>
      <c r="Q195" s="112" t="s">
        <v>833</v>
      </c>
      <c r="R195" s="132">
        <f t="shared" si="7"/>
        <v>0.81104</v>
      </c>
    </row>
    <row r="196" ht="24" customHeight="1" spans="1:18">
      <c r="A196" s="112">
        <v>194</v>
      </c>
      <c r="B196" s="117" t="s">
        <v>834</v>
      </c>
      <c r="C196" s="117" t="s">
        <v>835</v>
      </c>
      <c r="D196" s="118" t="s">
        <v>304</v>
      </c>
      <c r="E196" s="112"/>
      <c r="F196" s="112">
        <v>2</v>
      </c>
      <c r="G196" s="120"/>
      <c r="H196" s="121"/>
      <c r="I196" s="121"/>
      <c r="J196" s="110"/>
      <c r="K196" s="110"/>
      <c r="L196" s="127">
        <v>134.5295</v>
      </c>
      <c r="M196" s="121">
        <f t="shared" si="8"/>
        <v>269.059</v>
      </c>
      <c r="N196" s="112">
        <v>2450</v>
      </c>
      <c r="O196" s="112">
        <v>1700</v>
      </c>
      <c r="P196" s="112">
        <v>40</v>
      </c>
      <c r="Q196" s="112" t="s">
        <v>836</v>
      </c>
      <c r="R196" s="132">
        <f t="shared" si="7"/>
        <v>0.3332</v>
      </c>
    </row>
    <row r="197" ht="24" customHeight="1" spans="1:18">
      <c r="A197" s="112">
        <v>195</v>
      </c>
      <c r="B197" s="117" t="s">
        <v>837</v>
      </c>
      <c r="C197" s="117" t="s">
        <v>838</v>
      </c>
      <c r="D197" s="118" t="s">
        <v>304</v>
      </c>
      <c r="E197" s="112"/>
      <c r="F197" s="119">
        <v>4</v>
      </c>
      <c r="G197" s="120"/>
      <c r="H197" s="121"/>
      <c r="I197" s="121"/>
      <c r="J197" s="110"/>
      <c r="K197" s="110"/>
      <c r="L197" s="127">
        <v>108.41495</v>
      </c>
      <c r="M197" s="121">
        <f t="shared" si="8"/>
        <v>433.6598</v>
      </c>
      <c r="N197" s="119">
        <v>2450</v>
      </c>
      <c r="O197" s="119">
        <v>1370</v>
      </c>
      <c r="P197" s="112">
        <v>40</v>
      </c>
      <c r="Q197" s="112" t="s">
        <v>839</v>
      </c>
      <c r="R197" s="132">
        <f t="shared" si="7"/>
        <v>0.53704</v>
      </c>
    </row>
    <row r="198" ht="24" customHeight="1" spans="1:18">
      <c r="A198" s="112">
        <v>196</v>
      </c>
      <c r="B198" s="117" t="s">
        <v>840</v>
      </c>
      <c r="C198" s="117" t="s">
        <v>841</v>
      </c>
      <c r="D198" s="118" t="s">
        <v>304</v>
      </c>
      <c r="E198" s="112"/>
      <c r="F198" s="119">
        <v>1</v>
      </c>
      <c r="G198" s="120"/>
      <c r="H198" s="121"/>
      <c r="I198" s="121"/>
      <c r="J198" s="110"/>
      <c r="K198" s="110"/>
      <c r="L198" s="127">
        <v>142.12</v>
      </c>
      <c r="M198" s="121">
        <f t="shared" si="8"/>
        <v>142.12</v>
      </c>
      <c r="N198" s="119">
        <v>2500</v>
      </c>
      <c r="O198" s="119">
        <v>1760</v>
      </c>
      <c r="P198" s="112">
        <v>40</v>
      </c>
      <c r="Q198" s="112" t="s">
        <v>842</v>
      </c>
      <c r="R198" s="132">
        <f t="shared" si="7"/>
        <v>0.176</v>
      </c>
    </row>
    <row r="199" ht="24" customHeight="1" spans="1:18">
      <c r="A199" s="112">
        <v>197</v>
      </c>
      <c r="B199" s="117" t="s">
        <v>843</v>
      </c>
      <c r="C199" s="117" t="s">
        <v>844</v>
      </c>
      <c r="D199" s="118" t="s">
        <v>304</v>
      </c>
      <c r="E199" s="112"/>
      <c r="F199" s="119">
        <v>2</v>
      </c>
      <c r="G199" s="120"/>
      <c r="H199" s="121"/>
      <c r="I199" s="121"/>
      <c r="J199" s="110"/>
      <c r="K199" s="110"/>
      <c r="L199" s="127">
        <v>108.60875</v>
      </c>
      <c r="M199" s="121">
        <f t="shared" si="8"/>
        <v>217.2175</v>
      </c>
      <c r="N199" s="119">
        <v>2500</v>
      </c>
      <c r="O199" s="119">
        <v>1345</v>
      </c>
      <c r="P199" s="112">
        <v>40</v>
      </c>
      <c r="Q199" s="112" t="s">
        <v>845</v>
      </c>
      <c r="R199" s="132">
        <f t="shared" si="7"/>
        <v>0.269</v>
      </c>
    </row>
    <row r="200" ht="24" customHeight="1" spans="1:18">
      <c r="A200" s="112">
        <v>198</v>
      </c>
      <c r="B200" s="117" t="s">
        <v>846</v>
      </c>
      <c r="C200" s="117" t="s">
        <v>847</v>
      </c>
      <c r="D200" s="118" t="s">
        <v>304</v>
      </c>
      <c r="E200" s="112"/>
      <c r="F200" s="119">
        <v>1</v>
      </c>
      <c r="G200" s="120"/>
      <c r="H200" s="121"/>
      <c r="I200" s="121"/>
      <c r="J200" s="110"/>
      <c r="K200" s="110"/>
      <c r="L200" s="127">
        <v>113.696</v>
      </c>
      <c r="M200" s="121">
        <f t="shared" si="8"/>
        <v>113.696</v>
      </c>
      <c r="N200" s="119">
        <v>2000</v>
      </c>
      <c r="O200" s="119">
        <v>1760</v>
      </c>
      <c r="P200" s="112">
        <v>40</v>
      </c>
      <c r="Q200" s="112" t="s">
        <v>848</v>
      </c>
      <c r="R200" s="132">
        <f t="shared" si="7"/>
        <v>0.1408</v>
      </c>
    </row>
    <row r="201" ht="24" customHeight="1" spans="1:18">
      <c r="A201" s="112">
        <v>199</v>
      </c>
      <c r="B201" s="117" t="s">
        <v>849</v>
      </c>
      <c r="C201" s="117" t="s">
        <v>850</v>
      </c>
      <c r="D201" s="118" t="s">
        <v>304</v>
      </c>
      <c r="E201" s="112"/>
      <c r="F201" s="119">
        <v>2</v>
      </c>
      <c r="G201" s="120"/>
      <c r="H201" s="121"/>
      <c r="I201" s="121"/>
      <c r="J201" s="110"/>
      <c r="K201" s="110"/>
      <c r="L201" s="127">
        <v>86.887</v>
      </c>
      <c r="M201" s="121">
        <f t="shared" si="8"/>
        <v>173.774</v>
      </c>
      <c r="N201" s="119">
        <v>2000</v>
      </c>
      <c r="O201" s="119" t="s">
        <v>571</v>
      </c>
      <c r="P201" s="112">
        <v>40</v>
      </c>
      <c r="Q201" s="112" t="s">
        <v>851</v>
      </c>
      <c r="R201" s="132">
        <f t="shared" si="7"/>
        <v>0.2152</v>
      </c>
    </row>
    <row r="202" ht="24" customHeight="1" spans="1:18">
      <c r="A202" s="112">
        <v>200</v>
      </c>
      <c r="B202" s="117" t="s">
        <v>852</v>
      </c>
      <c r="C202" s="117" t="s">
        <v>853</v>
      </c>
      <c r="D202" s="118" t="s">
        <v>304</v>
      </c>
      <c r="E202" s="112"/>
      <c r="F202" s="119">
        <v>1</v>
      </c>
      <c r="G202" s="120"/>
      <c r="H202" s="121"/>
      <c r="I202" s="121"/>
      <c r="J202" s="110"/>
      <c r="K202" s="110"/>
      <c r="L202" s="127">
        <v>88.1144</v>
      </c>
      <c r="M202" s="121">
        <f t="shared" si="8"/>
        <v>88.1144</v>
      </c>
      <c r="N202" s="119">
        <v>1550</v>
      </c>
      <c r="O202" s="119">
        <v>1760</v>
      </c>
      <c r="P202" s="112">
        <v>40</v>
      </c>
      <c r="Q202" s="112" t="s">
        <v>854</v>
      </c>
      <c r="R202" s="132">
        <f t="shared" si="7"/>
        <v>0.10912</v>
      </c>
    </row>
    <row r="203" ht="24" customHeight="1" spans="1:18">
      <c r="A203" s="112">
        <v>201</v>
      </c>
      <c r="B203" s="117" t="s">
        <v>855</v>
      </c>
      <c r="C203" s="117" t="s">
        <v>856</v>
      </c>
      <c r="D203" s="118" t="s">
        <v>304</v>
      </c>
      <c r="E203" s="112"/>
      <c r="F203" s="119">
        <v>2</v>
      </c>
      <c r="G203" s="120"/>
      <c r="H203" s="121"/>
      <c r="I203" s="121"/>
      <c r="J203" s="110"/>
      <c r="K203" s="110"/>
      <c r="L203" s="127">
        <v>67.337425</v>
      </c>
      <c r="M203" s="121">
        <f t="shared" si="8"/>
        <v>134.67485</v>
      </c>
      <c r="N203" s="119">
        <v>1550</v>
      </c>
      <c r="O203" s="119" t="s">
        <v>571</v>
      </c>
      <c r="P203" s="112">
        <v>40</v>
      </c>
      <c r="Q203" s="112" t="s">
        <v>857</v>
      </c>
      <c r="R203" s="132">
        <f t="shared" si="7"/>
        <v>0.16678</v>
      </c>
    </row>
    <row r="204" ht="24" customHeight="1" spans="1:18">
      <c r="A204" s="112">
        <v>202</v>
      </c>
      <c r="B204" s="117" t="s">
        <v>858</v>
      </c>
      <c r="C204" s="117" t="s">
        <v>859</v>
      </c>
      <c r="D204" s="118" t="s">
        <v>304</v>
      </c>
      <c r="E204" s="112"/>
      <c r="F204" s="119">
        <v>1</v>
      </c>
      <c r="G204" s="120"/>
      <c r="H204" s="121"/>
      <c r="I204" s="121"/>
      <c r="J204" s="110"/>
      <c r="K204" s="110"/>
      <c r="L204" s="127">
        <v>134.44552</v>
      </c>
      <c r="M204" s="121">
        <f t="shared" si="8"/>
        <v>134.44552</v>
      </c>
      <c r="N204" s="119">
        <v>2365</v>
      </c>
      <c r="O204" s="119">
        <v>1760</v>
      </c>
      <c r="P204" s="112">
        <v>40</v>
      </c>
      <c r="Q204" s="112" t="s">
        <v>860</v>
      </c>
      <c r="R204" s="132">
        <f t="shared" si="7"/>
        <v>0.166496</v>
      </c>
    </row>
    <row r="205" ht="24" customHeight="1" spans="1:18">
      <c r="A205" s="112">
        <v>203</v>
      </c>
      <c r="B205" s="117" t="s">
        <v>861</v>
      </c>
      <c r="C205" s="117" t="s">
        <v>862</v>
      </c>
      <c r="D205" s="118" t="s">
        <v>304</v>
      </c>
      <c r="E205" s="112"/>
      <c r="F205" s="119">
        <v>2</v>
      </c>
      <c r="G205" s="120"/>
      <c r="H205" s="121"/>
      <c r="I205" s="121"/>
      <c r="J205" s="110"/>
      <c r="K205" s="110"/>
      <c r="L205" s="127">
        <v>102.7438775</v>
      </c>
      <c r="M205" s="121">
        <f t="shared" si="8"/>
        <v>205.487755</v>
      </c>
      <c r="N205" s="119">
        <v>2365</v>
      </c>
      <c r="O205" s="119">
        <v>1345</v>
      </c>
      <c r="P205" s="112">
        <v>40</v>
      </c>
      <c r="Q205" s="112" t="s">
        <v>863</v>
      </c>
      <c r="R205" s="132">
        <f t="shared" si="7"/>
        <v>0.254474</v>
      </c>
    </row>
    <row r="206" ht="24" customHeight="1" spans="1:18">
      <c r="A206" s="112">
        <v>204</v>
      </c>
      <c r="B206" s="117" t="s">
        <v>864</v>
      </c>
      <c r="C206" s="117" t="s">
        <v>865</v>
      </c>
      <c r="D206" s="118" t="s">
        <v>304</v>
      </c>
      <c r="E206" s="112"/>
      <c r="F206" s="119">
        <v>1</v>
      </c>
      <c r="G206" s="120"/>
      <c r="H206" s="121"/>
      <c r="I206" s="121"/>
      <c r="J206" s="110"/>
      <c r="K206" s="110"/>
      <c r="L206" s="127">
        <v>192.185</v>
      </c>
      <c r="M206" s="121">
        <f t="shared" si="8"/>
        <v>192.185</v>
      </c>
      <c r="N206" s="119">
        <v>3400</v>
      </c>
      <c r="O206" s="119">
        <v>1750</v>
      </c>
      <c r="P206" s="112">
        <v>40</v>
      </c>
      <c r="Q206" s="112" t="s">
        <v>866</v>
      </c>
      <c r="R206" s="132">
        <f t="shared" si="7"/>
        <v>0.238</v>
      </c>
    </row>
    <row r="207" ht="24" customHeight="1" spans="1:18">
      <c r="A207" s="112">
        <v>205</v>
      </c>
      <c r="B207" s="117" t="s">
        <v>867</v>
      </c>
      <c r="C207" s="117" t="s">
        <v>868</v>
      </c>
      <c r="D207" s="118" t="s">
        <v>304</v>
      </c>
      <c r="E207" s="112"/>
      <c r="F207" s="119">
        <v>1</v>
      </c>
      <c r="G207" s="120"/>
      <c r="H207" s="121"/>
      <c r="I207" s="121"/>
      <c r="J207" s="110"/>
      <c r="K207" s="110"/>
      <c r="L207" s="127">
        <v>172.6758</v>
      </c>
      <c r="M207" s="121">
        <f t="shared" si="8"/>
        <v>172.6758</v>
      </c>
      <c r="N207" s="119" t="s">
        <v>869</v>
      </c>
      <c r="O207" s="119">
        <v>3240</v>
      </c>
      <c r="P207" s="112">
        <v>40</v>
      </c>
      <c r="Q207" s="112" t="s">
        <v>870</v>
      </c>
      <c r="R207" s="132">
        <f t="shared" si="7"/>
        <v>0.21384</v>
      </c>
    </row>
    <row r="208" ht="24" customHeight="1" spans="1:18">
      <c r="A208" s="112">
        <v>206</v>
      </c>
      <c r="B208" s="117" t="s">
        <v>871</v>
      </c>
      <c r="C208" s="117" t="s">
        <v>872</v>
      </c>
      <c r="D208" s="118" t="s">
        <v>304</v>
      </c>
      <c r="E208" s="112"/>
      <c r="F208" s="119">
        <v>1</v>
      </c>
      <c r="G208" s="120"/>
      <c r="H208" s="121"/>
      <c r="I208" s="121"/>
      <c r="J208" s="110"/>
      <c r="K208" s="110"/>
      <c r="L208" s="127">
        <v>83.1725</v>
      </c>
      <c r="M208" s="121">
        <f t="shared" si="8"/>
        <v>83.1725</v>
      </c>
      <c r="N208" s="119">
        <v>2060</v>
      </c>
      <c r="O208" s="119">
        <v>1250</v>
      </c>
      <c r="P208" s="112">
        <v>40</v>
      </c>
      <c r="Q208" s="112" t="s">
        <v>873</v>
      </c>
      <c r="R208" s="132">
        <f t="shared" si="7"/>
        <v>0.103</v>
      </c>
    </row>
    <row r="209" ht="24" customHeight="1" spans="1:18">
      <c r="A209" s="112">
        <v>207</v>
      </c>
      <c r="B209" s="117" t="s">
        <v>874</v>
      </c>
      <c r="C209" s="117" t="s">
        <v>875</v>
      </c>
      <c r="D209" s="118" t="s">
        <v>304</v>
      </c>
      <c r="E209" s="112"/>
      <c r="F209" s="119">
        <v>1</v>
      </c>
      <c r="G209" s="120"/>
      <c r="H209" s="121"/>
      <c r="I209" s="121"/>
      <c r="J209" s="110"/>
      <c r="K209" s="110"/>
      <c r="L209" s="127">
        <v>86.0795</v>
      </c>
      <c r="M209" s="121">
        <f t="shared" si="8"/>
        <v>86.0795</v>
      </c>
      <c r="N209" s="119">
        <v>2132</v>
      </c>
      <c r="O209" s="119">
        <v>1250</v>
      </c>
      <c r="P209" s="112">
        <v>40</v>
      </c>
      <c r="Q209" s="112" t="s">
        <v>876</v>
      </c>
      <c r="R209" s="132">
        <f t="shared" si="7"/>
        <v>0.1066</v>
      </c>
    </row>
    <row r="210" ht="24" customHeight="1" spans="1:18">
      <c r="A210" s="112">
        <v>208</v>
      </c>
      <c r="B210" s="117" t="s">
        <v>877</v>
      </c>
      <c r="C210" s="117" t="s">
        <v>878</v>
      </c>
      <c r="D210" s="118" t="s">
        <v>304</v>
      </c>
      <c r="E210" s="112"/>
      <c r="F210" s="119">
        <v>1</v>
      </c>
      <c r="G210" s="120"/>
      <c r="H210" s="121"/>
      <c r="I210" s="121"/>
      <c r="J210" s="110"/>
      <c r="K210" s="110"/>
      <c r="L210" s="127">
        <v>139.61675</v>
      </c>
      <c r="M210" s="121">
        <f t="shared" si="8"/>
        <v>139.61675</v>
      </c>
      <c r="N210" s="119">
        <v>3458</v>
      </c>
      <c r="O210" s="119">
        <v>1250</v>
      </c>
      <c r="P210" s="112">
        <v>40</v>
      </c>
      <c r="Q210" s="112" t="s">
        <v>879</v>
      </c>
      <c r="R210" s="132">
        <f t="shared" si="7"/>
        <v>0.1729</v>
      </c>
    </row>
    <row r="211" ht="24" customHeight="1" spans="1:18">
      <c r="A211" s="112">
        <v>209</v>
      </c>
      <c r="B211" s="117" t="s">
        <v>880</v>
      </c>
      <c r="C211" s="117" t="s">
        <v>881</v>
      </c>
      <c r="D211" s="118" t="s">
        <v>304</v>
      </c>
      <c r="E211" s="112"/>
      <c r="F211" s="119">
        <v>1</v>
      </c>
      <c r="G211" s="120"/>
      <c r="H211" s="121"/>
      <c r="I211" s="121"/>
      <c r="J211" s="110"/>
      <c r="K211" s="110"/>
      <c r="L211" s="127">
        <v>146.33515</v>
      </c>
      <c r="M211" s="121">
        <f t="shared" si="8"/>
        <v>146.33515</v>
      </c>
      <c r="N211" s="119">
        <v>2132</v>
      </c>
      <c r="O211" s="119">
        <v>2125</v>
      </c>
      <c r="P211" s="112">
        <v>40</v>
      </c>
      <c r="Q211" s="112" t="s">
        <v>882</v>
      </c>
      <c r="R211" s="132">
        <f t="shared" si="7"/>
        <v>0.18122</v>
      </c>
    </row>
    <row r="212" ht="24" customHeight="1" spans="1:18">
      <c r="A212" s="112">
        <v>210</v>
      </c>
      <c r="B212" s="117" t="s">
        <v>883</v>
      </c>
      <c r="C212" s="117" t="s">
        <v>884</v>
      </c>
      <c r="D212" s="118" t="s">
        <v>304</v>
      </c>
      <c r="E212" s="112"/>
      <c r="F212" s="119">
        <v>1</v>
      </c>
      <c r="G212" s="120"/>
      <c r="H212" s="121"/>
      <c r="I212" s="121"/>
      <c r="J212" s="110"/>
      <c r="K212" s="110"/>
      <c r="L212" s="127">
        <v>237.348475</v>
      </c>
      <c r="M212" s="121">
        <f t="shared" si="8"/>
        <v>237.348475</v>
      </c>
      <c r="N212" s="119">
        <v>3458</v>
      </c>
      <c r="O212" s="119">
        <v>2125</v>
      </c>
      <c r="P212" s="112">
        <v>40</v>
      </c>
      <c r="Q212" s="112" t="s">
        <v>885</v>
      </c>
      <c r="R212" s="132">
        <f t="shared" si="7"/>
        <v>0.29393</v>
      </c>
    </row>
    <row r="213" ht="24" customHeight="1" spans="1:18">
      <c r="A213" s="112">
        <v>211</v>
      </c>
      <c r="B213" s="117" t="s">
        <v>886</v>
      </c>
      <c r="C213" s="117" t="s">
        <v>887</v>
      </c>
      <c r="D213" s="118" t="s">
        <v>304</v>
      </c>
      <c r="E213" s="112"/>
      <c r="F213" s="119">
        <v>1</v>
      </c>
      <c r="G213" s="120"/>
      <c r="H213" s="121"/>
      <c r="I213" s="121"/>
      <c r="J213" s="110"/>
      <c r="K213" s="110"/>
      <c r="L213" s="127">
        <v>80.36886</v>
      </c>
      <c r="M213" s="121">
        <f t="shared" si="8"/>
        <v>80.36886</v>
      </c>
      <c r="N213" s="119">
        <v>1914</v>
      </c>
      <c r="O213" s="119">
        <v>1300</v>
      </c>
      <c r="P213" s="112">
        <v>40</v>
      </c>
      <c r="Q213" s="112" t="s">
        <v>888</v>
      </c>
      <c r="R213" s="132">
        <f t="shared" si="7"/>
        <v>0.099528</v>
      </c>
    </row>
    <row r="214" ht="24" customHeight="1" spans="1:18">
      <c r="A214" s="112">
        <v>212</v>
      </c>
      <c r="B214" s="117" t="s">
        <v>889</v>
      </c>
      <c r="C214" s="117" t="s">
        <v>890</v>
      </c>
      <c r="D214" s="118" t="s">
        <v>304</v>
      </c>
      <c r="E214" s="112"/>
      <c r="F214" s="119">
        <v>1</v>
      </c>
      <c r="G214" s="120"/>
      <c r="H214" s="121"/>
      <c r="I214" s="121"/>
      <c r="J214" s="110"/>
      <c r="K214" s="110"/>
      <c r="L214" s="127">
        <v>95.65322</v>
      </c>
      <c r="M214" s="121">
        <f t="shared" si="8"/>
        <v>95.65322</v>
      </c>
      <c r="N214" s="119">
        <v>2278</v>
      </c>
      <c r="O214" s="119">
        <v>1300</v>
      </c>
      <c r="P214" s="112">
        <v>40</v>
      </c>
      <c r="Q214" s="112" t="s">
        <v>891</v>
      </c>
      <c r="R214" s="132">
        <f t="shared" si="7"/>
        <v>0.118456</v>
      </c>
    </row>
    <row r="215" ht="24" customHeight="1" spans="1:18">
      <c r="A215" s="112">
        <v>213</v>
      </c>
      <c r="B215" s="117" t="s">
        <v>892</v>
      </c>
      <c r="C215" s="117" t="s">
        <v>893</v>
      </c>
      <c r="D215" s="118" t="s">
        <v>304</v>
      </c>
      <c r="E215" s="112"/>
      <c r="F215" s="119">
        <v>1</v>
      </c>
      <c r="G215" s="120"/>
      <c r="H215" s="121"/>
      <c r="I215" s="121"/>
      <c r="J215" s="110"/>
      <c r="K215" s="110"/>
      <c r="L215" s="127">
        <v>145.20142</v>
      </c>
      <c r="M215" s="121">
        <f t="shared" si="8"/>
        <v>145.20142</v>
      </c>
      <c r="N215" s="119">
        <v>3458</v>
      </c>
      <c r="O215" s="119">
        <v>1300</v>
      </c>
      <c r="P215" s="112">
        <v>40</v>
      </c>
      <c r="Q215" s="112" t="s">
        <v>894</v>
      </c>
      <c r="R215" s="132">
        <f t="shared" si="7"/>
        <v>0.179816</v>
      </c>
    </row>
    <row r="216" ht="24" customHeight="1" spans="1:18">
      <c r="A216" s="112">
        <v>214</v>
      </c>
      <c r="B216" s="117" t="s">
        <v>895</v>
      </c>
      <c r="C216" s="117" t="s">
        <v>896</v>
      </c>
      <c r="D216" s="118" t="s">
        <v>304</v>
      </c>
      <c r="E216" s="112"/>
      <c r="F216" s="119">
        <v>1</v>
      </c>
      <c r="G216" s="120"/>
      <c r="H216" s="121"/>
      <c r="I216" s="121"/>
      <c r="J216" s="110"/>
      <c r="K216" s="110"/>
      <c r="L216" s="127">
        <v>131.784</v>
      </c>
      <c r="M216" s="121">
        <f t="shared" si="8"/>
        <v>131.784</v>
      </c>
      <c r="N216" s="119">
        <v>2400</v>
      </c>
      <c r="O216" s="119">
        <v>1700</v>
      </c>
      <c r="P216" s="112">
        <v>40</v>
      </c>
      <c r="Q216" s="112" t="s">
        <v>897</v>
      </c>
      <c r="R216" s="132">
        <f t="shared" ref="R216:R279" si="9">N216*O216*P216*F216/1000000000</f>
        <v>0.1632</v>
      </c>
    </row>
    <row r="217" ht="24" customHeight="1" spans="1:18">
      <c r="A217" s="112">
        <v>215</v>
      </c>
      <c r="B217" s="117" t="s">
        <v>898</v>
      </c>
      <c r="C217" s="117" t="s">
        <v>899</v>
      </c>
      <c r="D217" s="118" t="s">
        <v>304</v>
      </c>
      <c r="E217" s="112"/>
      <c r="F217" s="112">
        <v>2</v>
      </c>
      <c r="G217" s="120"/>
      <c r="H217" s="121"/>
      <c r="I217" s="121"/>
      <c r="J217" s="110"/>
      <c r="K217" s="110"/>
      <c r="L217" s="127">
        <v>104.2644</v>
      </c>
      <c r="M217" s="121">
        <f t="shared" si="8"/>
        <v>208.5288</v>
      </c>
      <c r="N217" s="112">
        <v>2400</v>
      </c>
      <c r="O217" s="112">
        <v>1345</v>
      </c>
      <c r="P217" s="112">
        <v>40</v>
      </c>
      <c r="Q217" s="112" t="s">
        <v>900</v>
      </c>
      <c r="R217" s="132">
        <f t="shared" si="9"/>
        <v>0.25824</v>
      </c>
    </row>
    <row r="218" ht="24" customHeight="1" spans="1:18">
      <c r="A218" s="112">
        <v>216</v>
      </c>
      <c r="B218" s="117" t="s">
        <v>901</v>
      </c>
      <c r="C218" s="117" t="s">
        <v>902</v>
      </c>
      <c r="D218" s="118" t="s">
        <v>304</v>
      </c>
      <c r="E218" s="112"/>
      <c r="F218" s="119">
        <v>8</v>
      </c>
      <c r="G218" s="120"/>
      <c r="H218" s="121"/>
      <c r="I218" s="121"/>
      <c r="J218" s="110"/>
      <c r="K218" s="110"/>
      <c r="L218" s="127">
        <v>84.9813</v>
      </c>
      <c r="M218" s="121">
        <f t="shared" si="8"/>
        <v>679.8504</v>
      </c>
      <c r="N218" s="119">
        <v>1754</v>
      </c>
      <c r="O218" s="119" t="s">
        <v>903</v>
      </c>
      <c r="P218" s="112">
        <v>40</v>
      </c>
      <c r="Q218" s="112" t="s">
        <v>904</v>
      </c>
      <c r="R218" s="132">
        <f t="shared" si="9"/>
        <v>0.84192</v>
      </c>
    </row>
    <row r="219" ht="24" customHeight="1" spans="1:18">
      <c r="A219" s="112">
        <v>217</v>
      </c>
      <c r="B219" s="122" t="s">
        <v>905</v>
      </c>
      <c r="C219" s="122" t="s">
        <v>906</v>
      </c>
      <c r="D219" s="118" t="s">
        <v>304</v>
      </c>
      <c r="E219" s="112"/>
      <c r="F219" s="119">
        <v>12</v>
      </c>
      <c r="G219" s="120"/>
      <c r="H219" s="121"/>
      <c r="I219" s="121"/>
      <c r="J219" s="110"/>
      <c r="K219" s="110"/>
      <c r="L219" s="127">
        <v>90.3108</v>
      </c>
      <c r="M219" s="121">
        <f t="shared" si="8"/>
        <v>1083.7296</v>
      </c>
      <c r="N219" s="119">
        <v>1864</v>
      </c>
      <c r="O219" s="119" t="s">
        <v>903</v>
      </c>
      <c r="P219" s="112">
        <v>40</v>
      </c>
      <c r="Q219" s="112" t="s">
        <v>907</v>
      </c>
      <c r="R219" s="132">
        <f t="shared" si="9"/>
        <v>1.34208</v>
      </c>
    </row>
    <row r="220" ht="24" customHeight="1" spans="1:18">
      <c r="A220" s="112">
        <v>218</v>
      </c>
      <c r="B220" s="122" t="s">
        <v>908</v>
      </c>
      <c r="C220" s="122" t="s">
        <v>909</v>
      </c>
      <c r="D220" s="118" t="s">
        <v>304</v>
      </c>
      <c r="E220" s="112"/>
      <c r="F220" s="119">
        <v>12</v>
      </c>
      <c r="G220" s="120"/>
      <c r="H220" s="121"/>
      <c r="I220" s="121"/>
      <c r="J220" s="110"/>
      <c r="K220" s="110"/>
      <c r="L220" s="127">
        <v>108.7218</v>
      </c>
      <c r="M220" s="121">
        <f t="shared" si="8"/>
        <v>1304.6616</v>
      </c>
      <c r="N220" s="119">
        <v>2200</v>
      </c>
      <c r="O220" s="119" t="s">
        <v>910</v>
      </c>
      <c r="P220" s="112">
        <v>40</v>
      </c>
      <c r="Q220" s="112" t="s">
        <v>911</v>
      </c>
      <c r="R220" s="132">
        <f t="shared" si="9"/>
        <v>1.61568</v>
      </c>
    </row>
    <row r="221" ht="24" customHeight="1" spans="1:18">
      <c r="A221" s="112">
        <v>219</v>
      </c>
      <c r="B221" s="122" t="s">
        <v>912</v>
      </c>
      <c r="C221" s="122" t="s">
        <v>913</v>
      </c>
      <c r="D221" s="118" t="s">
        <v>304</v>
      </c>
      <c r="E221" s="112"/>
      <c r="F221" s="119">
        <v>4</v>
      </c>
      <c r="G221" s="120"/>
      <c r="H221" s="121"/>
      <c r="I221" s="121"/>
      <c r="J221" s="110"/>
      <c r="K221" s="110"/>
      <c r="L221" s="127">
        <v>187.7922</v>
      </c>
      <c r="M221" s="121">
        <f t="shared" ref="M221:M284" si="10">L221*F221</f>
        <v>751.1688</v>
      </c>
      <c r="N221" s="119">
        <v>3800</v>
      </c>
      <c r="O221" s="119" t="s">
        <v>910</v>
      </c>
      <c r="P221" s="112">
        <v>40</v>
      </c>
      <c r="Q221" s="112" t="s">
        <v>914</v>
      </c>
      <c r="R221" s="132">
        <f t="shared" si="9"/>
        <v>0.93024</v>
      </c>
    </row>
    <row r="222" ht="24" customHeight="1" spans="1:18">
      <c r="A222" s="112">
        <v>220</v>
      </c>
      <c r="B222" s="122" t="s">
        <v>915</v>
      </c>
      <c r="C222" s="122" t="s">
        <v>916</v>
      </c>
      <c r="D222" s="118" t="s">
        <v>304</v>
      </c>
      <c r="E222" s="112"/>
      <c r="F222" s="119">
        <v>4</v>
      </c>
      <c r="G222" s="120"/>
      <c r="H222" s="121"/>
      <c r="I222" s="121"/>
      <c r="J222" s="110"/>
      <c r="K222" s="110"/>
      <c r="L222" s="127">
        <v>113.0475775</v>
      </c>
      <c r="M222" s="121">
        <f t="shared" si="10"/>
        <v>452.19031</v>
      </c>
      <c r="N222" s="119" t="s">
        <v>917</v>
      </c>
      <c r="O222" s="119">
        <v>1573</v>
      </c>
      <c r="P222" s="112">
        <v>40</v>
      </c>
      <c r="Q222" s="112" t="s">
        <v>918</v>
      </c>
      <c r="R222" s="132">
        <f t="shared" si="9"/>
        <v>0.559988</v>
      </c>
    </row>
    <row r="223" ht="24" customHeight="1" spans="1:18">
      <c r="A223" s="112">
        <v>221</v>
      </c>
      <c r="B223" s="122" t="s">
        <v>919</v>
      </c>
      <c r="C223" s="122" t="s">
        <v>920</v>
      </c>
      <c r="D223" s="118" t="s">
        <v>304</v>
      </c>
      <c r="E223" s="112"/>
      <c r="F223" s="119">
        <v>2</v>
      </c>
      <c r="G223" s="120"/>
      <c r="H223" s="121"/>
      <c r="I223" s="121"/>
      <c r="J223" s="110"/>
      <c r="K223" s="110"/>
      <c r="L223" s="127">
        <v>93.9284</v>
      </c>
      <c r="M223" s="121">
        <f t="shared" si="10"/>
        <v>187.8568</v>
      </c>
      <c r="N223" s="119">
        <v>1454</v>
      </c>
      <c r="O223" s="119" t="s">
        <v>921</v>
      </c>
      <c r="P223" s="112">
        <v>40</v>
      </c>
      <c r="Q223" s="112" t="s">
        <v>922</v>
      </c>
      <c r="R223" s="132">
        <f t="shared" si="9"/>
        <v>0.23264</v>
      </c>
    </row>
    <row r="224" ht="24" customHeight="1" spans="1:18">
      <c r="A224" s="112">
        <v>222</v>
      </c>
      <c r="B224" s="122" t="s">
        <v>923</v>
      </c>
      <c r="C224" s="122" t="s">
        <v>924</v>
      </c>
      <c r="D224" s="118" t="s">
        <v>304</v>
      </c>
      <c r="E224" s="112"/>
      <c r="F224" s="119">
        <v>8</v>
      </c>
      <c r="G224" s="120"/>
      <c r="H224" s="121"/>
      <c r="I224" s="121"/>
      <c r="J224" s="110"/>
      <c r="K224" s="110"/>
      <c r="L224" s="127">
        <v>70.4463</v>
      </c>
      <c r="M224" s="121">
        <f t="shared" si="10"/>
        <v>563.5704</v>
      </c>
      <c r="N224" s="119">
        <v>1454</v>
      </c>
      <c r="O224" s="119" t="s">
        <v>903</v>
      </c>
      <c r="P224" s="112">
        <v>40</v>
      </c>
      <c r="Q224" s="112" t="s">
        <v>925</v>
      </c>
      <c r="R224" s="132">
        <f t="shared" si="9"/>
        <v>0.69792</v>
      </c>
    </row>
    <row r="225" ht="24" customHeight="1" spans="1:18">
      <c r="A225" s="112">
        <v>223</v>
      </c>
      <c r="B225" s="122" t="s">
        <v>926</v>
      </c>
      <c r="C225" s="122" t="s">
        <v>927</v>
      </c>
      <c r="D225" s="118" t="s">
        <v>304</v>
      </c>
      <c r="E225" s="112"/>
      <c r="F225" s="119">
        <v>4</v>
      </c>
      <c r="G225" s="120"/>
      <c r="H225" s="121"/>
      <c r="I225" s="121"/>
      <c r="J225" s="110"/>
      <c r="K225" s="110"/>
      <c r="L225" s="127">
        <v>75.7758</v>
      </c>
      <c r="M225" s="121">
        <f t="shared" si="10"/>
        <v>303.1032</v>
      </c>
      <c r="N225" s="119">
        <v>1564</v>
      </c>
      <c r="O225" s="119" t="s">
        <v>903</v>
      </c>
      <c r="P225" s="112">
        <v>40</v>
      </c>
      <c r="Q225" s="112" t="s">
        <v>928</v>
      </c>
      <c r="R225" s="132">
        <f t="shared" si="9"/>
        <v>0.37536</v>
      </c>
    </row>
    <row r="226" ht="24" customHeight="1" spans="1:18">
      <c r="A226" s="112">
        <v>224</v>
      </c>
      <c r="B226" s="122" t="s">
        <v>929</v>
      </c>
      <c r="C226" s="122" t="s">
        <v>930</v>
      </c>
      <c r="D226" s="118" t="s">
        <v>304</v>
      </c>
      <c r="E226" s="112"/>
      <c r="F226" s="119">
        <v>4</v>
      </c>
      <c r="G226" s="120"/>
      <c r="H226" s="121"/>
      <c r="I226" s="121"/>
      <c r="J226" s="110"/>
      <c r="K226" s="110"/>
      <c r="L226" s="127">
        <v>66.870044</v>
      </c>
      <c r="M226" s="121">
        <f t="shared" si="10"/>
        <v>267.480176</v>
      </c>
      <c r="N226" s="119">
        <v>730</v>
      </c>
      <c r="O226" s="119">
        <v>2836</v>
      </c>
      <c r="P226" s="112">
        <v>40</v>
      </c>
      <c r="Q226" s="112" t="s">
        <v>931</v>
      </c>
      <c r="R226" s="132">
        <f t="shared" si="9"/>
        <v>0.3312448</v>
      </c>
    </row>
    <row r="227" ht="24" customHeight="1" spans="1:18">
      <c r="A227" s="112">
        <v>225</v>
      </c>
      <c r="B227" s="122" t="s">
        <v>932</v>
      </c>
      <c r="C227" s="122" t="s">
        <v>933</v>
      </c>
      <c r="D227" s="118" t="s">
        <v>304</v>
      </c>
      <c r="E227" s="112"/>
      <c r="F227" s="119">
        <v>4</v>
      </c>
      <c r="G227" s="120"/>
      <c r="H227" s="121"/>
      <c r="I227" s="121"/>
      <c r="J227" s="110"/>
      <c r="K227" s="110"/>
      <c r="L227" s="127">
        <v>29.47375</v>
      </c>
      <c r="M227" s="121">
        <f t="shared" si="10"/>
        <v>117.895</v>
      </c>
      <c r="N227" s="119">
        <v>730</v>
      </c>
      <c r="O227" s="119">
        <v>1250</v>
      </c>
      <c r="P227" s="112">
        <v>40</v>
      </c>
      <c r="Q227" s="112" t="s">
        <v>934</v>
      </c>
      <c r="R227" s="132">
        <f t="shared" si="9"/>
        <v>0.146</v>
      </c>
    </row>
    <row r="228" ht="24" customHeight="1" spans="1:18">
      <c r="A228" s="112">
        <v>226</v>
      </c>
      <c r="B228" s="122" t="s">
        <v>935</v>
      </c>
      <c r="C228" s="122" t="s">
        <v>936</v>
      </c>
      <c r="D228" s="118" t="s">
        <v>304</v>
      </c>
      <c r="E228" s="112"/>
      <c r="F228" s="119">
        <v>8</v>
      </c>
      <c r="G228" s="120"/>
      <c r="H228" s="121"/>
      <c r="I228" s="121"/>
      <c r="J228" s="110"/>
      <c r="K228" s="110"/>
      <c r="L228" s="127">
        <v>82.365</v>
      </c>
      <c r="M228" s="121">
        <f t="shared" si="10"/>
        <v>658.92</v>
      </c>
      <c r="N228" s="119">
        <v>1700</v>
      </c>
      <c r="O228" s="119" t="s">
        <v>903</v>
      </c>
      <c r="P228" s="112">
        <v>40</v>
      </c>
      <c r="Q228" s="112" t="s">
        <v>937</v>
      </c>
      <c r="R228" s="132">
        <f t="shared" si="9"/>
        <v>0.816</v>
      </c>
    </row>
    <row r="229" ht="24" customHeight="1" spans="1:18">
      <c r="A229" s="112">
        <v>227</v>
      </c>
      <c r="B229" s="122" t="s">
        <v>938</v>
      </c>
      <c r="C229" s="122" t="s">
        <v>939</v>
      </c>
      <c r="D229" s="118" t="s">
        <v>304</v>
      </c>
      <c r="E229" s="112"/>
      <c r="F229" s="119">
        <v>8</v>
      </c>
      <c r="G229" s="133"/>
      <c r="H229" s="133"/>
      <c r="I229" s="133"/>
      <c r="J229" s="133"/>
      <c r="K229" s="133"/>
      <c r="L229" s="127">
        <v>100.0008</v>
      </c>
      <c r="M229" s="121">
        <f t="shared" si="10"/>
        <v>800.0064</v>
      </c>
      <c r="N229" s="119">
        <v>2064</v>
      </c>
      <c r="O229" s="119" t="s">
        <v>903</v>
      </c>
      <c r="P229" s="112">
        <v>40</v>
      </c>
      <c r="Q229" s="112" t="s">
        <v>940</v>
      </c>
      <c r="R229" s="132">
        <f t="shared" si="9"/>
        <v>0.99072</v>
      </c>
    </row>
    <row r="230" ht="24" customHeight="1" spans="1:18">
      <c r="A230" s="112">
        <v>228</v>
      </c>
      <c r="B230" s="122" t="s">
        <v>941</v>
      </c>
      <c r="C230" s="122" t="s">
        <v>942</v>
      </c>
      <c r="D230" s="118" t="s">
        <v>304</v>
      </c>
      <c r="E230" s="112"/>
      <c r="F230" s="119">
        <v>4</v>
      </c>
      <c r="G230" s="133"/>
      <c r="H230" s="133"/>
      <c r="I230" s="133"/>
      <c r="J230" s="133"/>
      <c r="K230" s="133"/>
      <c r="L230" s="127">
        <v>118.43764</v>
      </c>
      <c r="M230" s="121">
        <f t="shared" si="10"/>
        <v>473.75056</v>
      </c>
      <c r="N230" s="119" t="s">
        <v>917</v>
      </c>
      <c r="O230" s="119">
        <v>1648</v>
      </c>
      <c r="P230" s="112">
        <v>40</v>
      </c>
      <c r="Q230" s="112" t="s">
        <v>943</v>
      </c>
      <c r="R230" s="132">
        <f t="shared" si="9"/>
        <v>0.586688</v>
      </c>
    </row>
    <row r="231" ht="24" customHeight="1" spans="1:18">
      <c r="A231" s="112">
        <v>229</v>
      </c>
      <c r="B231" s="122" t="s">
        <v>944</v>
      </c>
      <c r="C231" s="122" t="s">
        <v>945</v>
      </c>
      <c r="D231" s="118" t="s">
        <v>304</v>
      </c>
      <c r="E231" s="112"/>
      <c r="F231" s="119">
        <v>2</v>
      </c>
      <c r="G231" s="133"/>
      <c r="H231" s="133"/>
      <c r="I231" s="133"/>
      <c r="J231" s="133"/>
      <c r="K231" s="133"/>
      <c r="L231" s="127">
        <v>113.3084</v>
      </c>
      <c r="M231" s="121">
        <f t="shared" si="10"/>
        <v>226.6168</v>
      </c>
      <c r="N231" s="119">
        <v>1754</v>
      </c>
      <c r="O231" s="119">
        <v>2000</v>
      </c>
      <c r="P231" s="112">
        <v>40</v>
      </c>
      <c r="Q231" s="112" t="s">
        <v>946</v>
      </c>
      <c r="R231" s="132">
        <f t="shared" si="9"/>
        <v>0.28064</v>
      </c>
    </row>
    <row r="232" ht="24" customHeight="1" spans="1:18">
      <c r="A232" s="112">
        <v>230</v>
      </c>
      <c r="B232" s="122" t="s">
        <v>947</v>
      </c>
      <c r="C232" s="122" t="s">
        <v>948</v>
      </c>
      <c r="D232" s="118" t="s">
        <v>304</v>
      </c>
      <c r="E232" s="112"/>
      <c r="F232" s="119">
        <v>6</v>
      </c>
      <c r="G232" s="133"/>
      <c r="H232" s="133"/>
      <c r="I232" s="133"/>
      <c r="J232" s="133"/>
      <c r="K232" s="133"/>
      <c r="L232" s="127">
        <v>63.308</v>
      </c>
      <c r="M232" s="121">
        <f t="shared" si="10"/>
        <v>379.848</v>
      </c>
      <c r="N232" s="119">
        <v>1750</v>
      </c>
      <c r="O232" s="119">
        <v>1120</v>
      </c>
      <c r="P232" s="112">
        <v>40</v>
      </c>
      <c r="Q232" s="112" t="s">
        <v>949</v>
      </c>
      <c r="R232" s="132">
        <f t="shared" si="9"/>
        <v>0.4704</v>
      </c>
    </row>
    <row r="233" ht="24" customHeight="1" spans="1:18">
      <c r="A233" s="112">
        <v>231</v>
      </c>
      <c r="B233" s="117" t="s">
        <v>950</v>
      </c>
      <c r="C233" s="117" t="s">
        <v>951</v>
      </c>
      <c r="D233" s="118" t="s">
        <v>304</v>
      </c>
      <c r="E233" s="112"/>
      <c r="F233" s="112">
        <v>12</v>
      </c>
      <c r="G233" s="133"/>
      <c r="H233" s="133"/>
      <c r="I233" s="133"/>
      <c r="J233" s="133"/>
      <c r="K233" s="133"/>
      <c r="L233" s="127">
        <v>118.7025</v>
      </c>
      <c r="M233" s="121">
        <f t="shared" si="10"/>
        <v>1424.43</v>
      </c>
      <c r="N233" s="112">
        <v>2450</v>
      </c>
      <c r="O233" s="112" t="s">
        <v>903</v>
      </c>
      <c r="P233" s="112">
        <v>40</v>
      </c>
      <c r="Q233" s="112" t="s">
        <v>952</v>
      </c>
      <c r="R233" s="132">
        <f t="shared" si="9"/>
        <v>1.764</v>
      </c>
    </row>
    <row r="234" ht="24" customHeight="1" spans="1:18">
      <c r="A234" s="112">
        <v>232</v>
      </c>
      <c r="B234" s="117" t="s">
        <v>953</v>
      </c>
      <c r="C234" s="117" t="s">
        <v>954</v>
      </c>
      <c r="D234" s="118" t="s">
        <v>304</v>
      </c>
      <c r="E234" s="112"/>
      <c r="F234" s="112">
        <v>11</v>
      </c>
      <c r="G234" s="133"/>
      <c r="H234" s="133"/>
      <c r="I234" s="133"/>
      <c r="J234" s="133"/>
      <c r="K234" s="133"/>
      <c r="L234" s="127">
        <v>82.365</v>
      </c>
      <c r="M234" s="121">
        <f t="shared" si="10"/>
        <v>906.015</v>
      </c>
      <c r="N234" s="112">
        <v>1700</v>
      </c>
      <c r="O234" s="112" t="s">
        <v>903</v>
      </c>
      <c r="P234" s="112">
        <v>40</v>
      </c>
      <c r="Q234" s="112" t="s">
        <v>937</v>
      </c>
      <c r="R234" s="132">
        <f t="shared" si="9"/>
        <v>1.122</v>
      </c>
    </row>
    <row r="235" ht="24" customHeight="1" spans="1:18">
      <c r="A235" s="112">
        <v>233</v>
      </c>
      <c r="B235" s="117" t="s">
        <v>955</v>
      </c>
      <c r="C235" s="117" t="s">
        <v>956</v>
      </c>
      <c r="D235" s="118" t="s">
        <v>304</v>
      </c>
      <c r="E235" s="112"/>
      <c r="F235" s="112">
        <v>1</v>
      </c>
      <c r="G235" s="133"/>
      <c r="H235" s="133"/>
      <c r="I235" s="133"/>
      <c r="J235" s="133"/>
      <c r="K235" s="133"/>
      <c r="L235" s="127">
        <v>57.6555</v>
      </c>
      <c r="M235" s="121">
        <f t="shared" si="10"/>
        <v>57.6555</v>
      </c>
      <c r="N235" s="112">
        <v>1050</v>
      </c>
      <c r="O235" s="112">
        <v>1700</v>
      </c>
      <c r="P235" s="112">
        <v>40</v>
      </c>
      <c r="Q235" s="112" t="s">
        <v>957</v>
      </c>
      <c r="R235" s="132">
        <f t="shared" si="9"/>
        <v>0.0714</v>
      </c>
    </row>
    <row r="236" ht="24" customHeight="1" spans="1:18">
      <c r="A236" s="112">
        <v>234</v>
      </c>
      <c r="B236" s="117" t="s">
        <v>958</v>
      </c>
      <c r="C236" s="117" t="s">
        <v>959</v>
      </c>
      <c r="D236" s="118" t="s">
        <v>304</v>
      </c>
      <c r="E236" s="112"/>
      <c r="F236" s="112">
        <v>1</v>
      </c>
      <c r="G236" s="133"/>
      <c r="H236" s="133"/>
      <c r="I236" s="133"/>
      <c r="J236" s="133"/>
      <c r="K236" s="133"/>
      <c r="L236" s="127">
        <v>109.82</v>
      </c>
      <c r="M236" s="121">
        <f t="shared" si="10"/>
        <v>109.82</v>
      </c>
      <c r="N236" s="112" t="s">
        <v>921</v>
      </c>
      <c r="O236" s="112">
        <v>1700</v>
      </c>
      <c r="P236" s="112">
        <v>40</v>
      </c>
      <c r="Q236" s="112" t="s">
        <v>960</v>
      </c>
      <c r="R236" s="132">
        <f t="shared" si="9"/>
        <v>0.136</v>
      </c>
    </row>
    <row r="237" ht="24" customHeight="1" spans="1:18">
      <c r="A237" s="112">
        <v>235</v>
      </c>
      <c r="B237" s="117" t="s">
        <v>961</v>
      </c>
      <c r="C237" s="117" t="s">
        <v>962</v>
      </c>
      <c r="D237" s="118" t="s">
        <v>304</v>
      </c>
      <c r="E237" s="112"/>
      <c r="F237" s="112">
        <v>1</v>
      </c>
      <c r="G237" s="133"/>
      <c r="H237" s="133"/>
      <c r="I237" s="133"/>
      <c r="J237" s="133"/>
      <c r="K237" s="133"/>
      <c r="L237" s="127">
        <v>52.818575</v>
      </c>
      <c r="M237" s="121">
        <f t="shared" si="10"/>
        <v>52.818575</v>
      </c>
      <c r="N237" s="112">
        <v>1055</v>
      </c>
      <c r="O237" s="112">
        <v>1550</v>
      </c>
      <c r="P237" s="112">
        <v>40</v>
      </c>
      <c r="Q237" s="112" t="s">
        <v>963</v>
      </c>
      <c r="R237" s="132">
        <f t="shared" si="9"/>
        <v>0.06541</v>
      </c>
    </row>
    <row r="238" ht="24" customHeight="1" spans="1:18">
      <c r="A238" s="112">
        <v>236</v>
      </c>
      <c r="B238" s="117" t="s">
        <v>964</v>
      </c>
      <c r="C238" s="117" t="s">
        <v>965</v>
      </c>
      <c r="D238" s="118" t="s">
        <v>304</v>
      </c>
      <c r="E238" s="112"/>
      <c r="F238" s="112">
        <v>1</v>
      </c>
      <c r="G238" s="133"/>
      <c r="H238" s="133"/>
      <c r="I238" s="133"/>
      <c r="J238" s="133"/>
      <c r="K238" s="133"/>
      <c r="L238" s="127">
        <v>52.56825</v>
      </c>
      <c r="M238" s="121">
        <f t="shared" si="10"/>
        <v>52.56825</v>
      </c>
      <c r="N238" s="112" t="s">
        <v>966</v>
      </c>
      <c r="O238" s="112">
        <v>1550</v>
      </c>
      <c r="P238" s="112">
        <v>40</v>
      </c>
      <c r="Q238" s="112" t="s">
        <v>967</v>
      </c>
      <c r="R238" s="132">
        <f t="shared" si="9"/>
        <v>0.0651</v>
      </c>
    </row>
    <row r="239" ht="24" customHeight="1" spans="1:18">
      <c r="A239" s="112">
        <v>237</v>
      </c>
      <c r="B239" s="117" t="s">
        <v>968</v>
      </c>
      <c r="C239" s="117" t="s">
        <v>969</v>
      </c>
      <c r="D239" s="118" t="s">
        <v>304</v>
      </c>
      <c r="E239" s="112"/>
      <c r="F239" s="112">
        <v>11</v>
      </c>
      <c r="G239" s="133"/>
      <c r="H239" s="133"/>
      <c r="I239" s="133"/>
      <c r="J239" s="133"/>
      <c r="K239" s="133"/>
      <c r="L239" s="127">
        <v>75.0975</v>
      </c>
      <c r="M239" s="121">
        <f t="shared" si="10"/>
        <v>826.0725</v>
      </c>
      <c r="N239" s="112">
        <v>1550</v>
      </c>
      <c r="O239" s="112" t="s">
        <v>903</v>
      </c>
      <c r="P239" s="112">
        <v>40</v>
      </c>
      <c r="Q239" s="112" t="s">
        <v>970</v>
      </c>
      <c r="R239" s="132">
        <f t="shared" si="9"/>
        <v>1.023</v>
      </c>
    </row>
    <row r="240" ht="24" customHeight="1" spans="1:18">
      <c r="A240" s="112">
        <v>238</v>
      </c>
      <c r="B240" s="117" t="s">
        <v>971</v>
      </c>
      <c r="C240" s="117" t="s">
        <v>972</v>
      </c>
      <c r="D240" s="118" t="s">
        <v>304</v>
      </c>
      <c r="E240" s="112"/>
      <c r="F240" s="112">
        <v>1</v>
      </c>
      <c r="G240" s="133"/>
      <c r="H240" s="133"/>
      <c r="I240" s="133"/>
      <c r="J240" s="133"/>
      <c r="K240" s="133"/>
      <c r="L240" s="127">
        <v>100.13</v>
      </c>
      <c r="M240" s="121">
        <f t="shared" si="10"/>
        <v>100.13</v>
      </c>
      <c r="N240" s="112" t="s">
        <v>921</v>
      </c>
      <c r="O240" s="112">
        <v>1550</v>
      </c>
      <c r="P240" s="112">
        <v>40</v>
      </c>
      <c r="Q240" s="112" t="s">
        <v>973</v>
      </c>
      <c r="R240" s="132">
        <f t="shared" si="9"/>
        <v>0.124</v>
      </c>
    </row>
    <row r="241" ht="24" customHeight="1" spans="1:18">
      <c r="A241" s="112">
        <v>239</v>
      </c>
      <c r="B241" s="117" t="s">
        <v>974</v>
      </c>
      <c r="C241" s="117" t="s">
        <v>975</v>
      </c>
      <c r="D241" s="118" t="s">
        <v>304</v>
      </c>
      <c r="E241" s="112"/>
      <c r="F241" s="112">
        <v>1</v>
      </c>
      <c r="G241" s="133"/>
      <c r="H241" s="133"/>
      <c r="I241" s="133"/>
      <c r="J241" s="133"/>
      <c r="K241" s="133"/>
      <c r="L241" s="127">
        <v>54.5224</v>
      </c>
      <c r="M241" s="121">
        <f t="shared" si="10"/>
        <v>54.5224</v>
      </c>
      <c r="N241" s="112">
        <v>1055</v>
      </c>
      <c r="O241" s="112">
        <v>1600</v>
      </c>
      <c r="P241" s="112">
        <v>40</v>
      </c>
      <c r="Q241" s="112" t="s">
        <v>976</v>
      </c>
      <c r="R241" s="132">
        <f t="shared" si="9"/>
        <v>0.06752</v>
      </c>
    </row>
    <row r="242" ht="24" customHeight="1" spans="1:18">
      <c r="A242" s="112">
        <v>240</v>
      </c>
      <c r="B242" s="117" t="s">
        <v>977</v>
      </c>
      <c r="C242" s="117" t="s">
        <v>978</v>
      </c>
      <c r="D242" s="118" t="s">
        <v>304</v>
      </c>
      <c r="E242" s="112"/>
      <c r="F242" s="112">
        <v>1</v>
      </c>
      <c r="G242" s="133"/>
      <c r="H242" s="133"/>
      <c r="I242" s="133"/>
      <c r="J242" s="133"/>
      <c r="K242" s="133"/>
      <c r="L242" s="127">
        <v>54.264</v>
      </c>
      <c r="M242" s="121">
        <f t="shared" si="10"/>
        <v>54.264</v>
      </c>
      <c r="N242" s="112" t="s">
        <v>966</v>
      </c>
      <c r="O242" s="112">
        <v>1600</v>
      </c>
      <c r="P242" s="112">
        <v>40</v>
      </c>
      <c r="Q242" s="112" t="s">
        <v>979</v>
      </c>
      <c r="R242" s="132">
        <f t="shared" si="9"/>
        <v>0.0672</v>
      </c>
    </row>
    <row r="243" ht="24" customHeight="1" spans="1:18">
      <c r="A243" s="112">
        <v>241</v>
      </c>
      <c r="B243" s="117" t="s">
        <v>980</v>
      </c>
      <c r="C243" s="117" t="s">
        <v>981</v>
      </c>
      <c r="D243" s="118" t="s">
        <v>304</v>
      </c>
      <c r="E243" s="112"/>
      <c r="F243" s="112">
        <v>12</v>
      </c>
      <c r="G243" s="133"/>
      <c r="H243" s="133"/>
      <c r="I243" s="133"/>
      <c r="J243" s="133"/>
      <c r="K243" s="133"/>
      <c r="L243" s="127">
        <v>77.52</v>
      </c>
      <c r="M243" s="121">
        <f t="shared" si="10"/>
        <v>930.24</v>
      </c>
      <c r="N243" s="112">
        <v>1600</v>
      </c>
      <c r="O243" s="112" t="s">
        <v>903</v>
      </c>
      <c r="P243" s="112">
        <v>40</v>
      </c>
      <c r="Q243" s="112" t="s">
        <v>982</v>
      </c>
      <c r="R243" s="132">
        <f t="shared" si="9"/>
        <v>1.152</v>
      </c>
    </row>
    <row r="244" ht="24" customHeight="1" spans="1:18">
      <c r="A244" s="112">
        <v>242</v>
      </c>
      <c r="B244" s="117" t="s">
        <v>983</v>
      </c>
      <c r="C244" s="117" t="s">
        <v>984</v>
      </c>
      <c r="D244" s="118" t="s">
        <v>304</v>
      </c>
      <c r="E244" s="112"/>
      <c r="F244" s="112">
        <v>1</v>
      </c>
      <c r="G244" s="133"/>
      <c r="H244" s="133"/>
      <c r="I244" s="133"/>
      <c r="J244" s="133"/>
      <c r="K244" s="133"/>
      <c r="L244" s="127">
        <v>103.36</v>
      </c>
      <c r="M244" s="121">
        <f t="shared" si="10"/>
        <v>103.36</v>
      </c>
      <c r="N244" s="112" t="s">
        <v>921</v>
      </c>
      <c r="O244" s="112">
        <v>1600</v>
      </c>
      <c r="P244" s="112">
        <v>40</v>
      </c>
      <c r="Q244" s="112" t="s">
        <v>985</v>
      </c>
      <c r="R244" s="132">
        <f t="shared" si="9"/>
        <v>0.128</v>
      </c>
    </row>
    <row r="245" ht="24" customHeight="1" spans="1:18">
      <c r="A245" s="112">
        <v>243</v>
      </c>
      <c r="B245" s="117" t="s">
        <v>986</v>
      </c>
      <c r="C245" s="117" t="s">
        <v>987</v>
      </c>
      <c r="D245" s="118" t="s">
        <v>304</v>
      </c>
      <c r="E245" s="112"/>
      <c r="F245" s="112">
        <v>2</v>
      </c>
      <c r="G245" s="133"/>
      <c r="H245" s="133"/>
      <c r="I245" s="133"/>
      <c r="J245" s="133"/>
      <c r="K245" s="133"/>
      <c r="L245" s="127">
        <v>51.11475</v>
      </c>
      <c r="M245" s="121">
        <f t="shared" si="10"/>
        <v>102.2295</v>
      </c>
      <c r="N245" s="112">
        <v>1055</v>
      </c>
      <c r="O245" s="112">
        <v>1500</v>
      </c>
      <c r="P245" s="112">
        <v>40</v>
      </c>
      <c r="Q245" s="112" t="s">
        <v>988</v>
      </c>
      <c r="R245" s="132">
        <f t="shared" si="9"/>
        <v>0.1266</v>
      </c>
    </row>
    <row r="246" ht="24" customHeight="1" spans="1:18">
      <c r="A246" s="112">
        <v>244</v>
      </c>
      <c r="B246" s="117" t="s">
        <v>989</v>
      </c>
      <c r="C246" s="117" t="s">
        <v>990</v>
      </c>
      <c r="D246" s="118" t="s">
        <v>304</v>
      </c>
      <c r="E246" s="112"/>
      <c r="F246" s="112">
        <v>2</v>
      </c>
      <c r="G246" s="133"/>
      <c r="H246" s="133"/>
      <c r="I246" s="133"/>
      <c r="J246" s="133"/>
      <c r="K246" s="133"/>
      <c r="L246" s="127">
        <v>50.8725</v>
      </c>
      <c r="M246" s="121">
        <f t="shared" si="10"/>
        <v>101.745</v>
      </c>
      <c r="N246" s="112" t="s">
        <v>966</v>
      </c>
      <c r="O246" s="112">
        <v>1500</v>
      </c>
      <c r="P246" s="112">
        <v>40</v>
      </c>
      <c r="Q246" s="112" t="s">
        <v>991</v>
      </c>
      <c r="R246" s="132">
        <f t="shared" si="9"/>
        <v>0.126</v>
      </c>
    </row>
    <row r="247" ht="24" customHeight="1" spans="1:18">
      <c r="A247" s="112">
        <v>245</v>
      </c>
      <c r="B247" s="117" t="s">
        <v>992</v>
      </c>
      <c r="C247" s="117" t="s">
        <v>993</v>
      </c>
      <c r="D247" s="118" t="s">
        <v>304</v>
      </c>
      <c r="E247" s="112"/>
      <c r="F247" s="112">
        <v>18</v>
      </c>
      <c r="G247" s="133"/>
      <c r="H247" s="133"/>
      <c r="I247" s="133"/>
      <c r="J247" s="133"/>
      <c r="K247" s="133"/>
      <c r="L247" s="127">
        <v>72.675</v>
      </c>
      <c r="M247" s="121">
        <f t="shared" si="10"/>
        <v>1308.15</v>
      </c>
      <c r="N247" s="112">
        <v>1500</v>
      </c>
      <c r="O247" s="112" t="s">
        <v>903</v>
      </c>
      <c r="P247" s="112">
        <v>40</v>
      </c>
      <c r="Q247" s="112" t="s">
        <v>994</v>
      </c>
      <c r="R247" s="132">
        <f t="shared" si="9"/>
        <v>1.62</v>
      </c>
    </row>
    <row r="248" ht="24" customHeight="1" spans="1:18">
      <c r="A248" s="112">
        <v>246</v>
      </c>
      <c r="B248" s="117" t="s">
        <v>995</v>
      </c>
      <c r="C248" s="117" t="s">
        <v>996</v>
      </c>
      <c r="D248" s="118" t="s">
        <v>304</v>
      </c>
      <c r="E248" s="112"/>
      <c r="F248" s="112">
        <v>2</v>
      </c>
      <c r="G248" s="133"/>
      <c r="H248" s="133"/>
      <c r="I248" s="133"/>
      <c r="J248" s="133"/>
      <c r="K248" s="133"/>
      <c r="L248" s="127">
        <v>96.9</v>
      </c>
      <c r="M248" s="121">
        <f t="shared" si="10"/>
        <v>193.8</v>
      </c>
      <c r="N248" s="112" t="s">
        <v>921</v>
      </c>
      <c r="O248" s="112">
        <v>1500</v>
      </c>
      <c r="P248" s="112">
        <v>40</v>
      </c>
      <c r="Q248" s="112" t="s">
        <v>997</v>
      </c>
      <c r="R248" s="132">
        <f t="shared" si="9"/>
        <v>0.24</v>
      </c>
    </row>
    <row r="249" ht="24" customHeight="1" spans="1:18">
      <c r="A249" s="112">
        <v>247</v>
      </c>
      <c r="B249" s="117" t="s">
        <v>998</v>
      </c>
      <c r="C249" s="117" t="s">
        <v>999</v>
      </c>
      <c r="D249" s="118" t="s">
        <v>304</v>
      </c>
      <c r="E249" s="112"/>
      <c r="F249" s="112">
        <v>5</v>
      </c>
      <c r="G249" s="133"/>
      <c r="H249" s="133"/>
      <c r="I249" s="133"/>
      <c r="J249" s="133"/>
      <c r="K249" s="133"/>
      <c r="L249" s="127">
        <v>116.28</v>
      </c>
      <c r="M249" s="121">
        <f t="shared" si="10"/>
        <v>581.4</v>
      </c>
      <c r="N249" s="112" t="s">
        <v>1000</v>
      </c>
      <c r="O249" s="112">
        <v>1600</v>
      </c>
      <c r="P249" s="112">
        <v>40</v>
      </c>
      <c r="Q249" s="112" t="s">
        <v>1001</v>
      </c>
      <c r="R249" s="132">
        <f t="shared" si="9"/>
        <v>0.72</v>
      </c>
    </row>
    <row r="250" ht="24" customHeight="1" spans="1:18">
      <c r="A250" s="112">
        <v>248</v>
      </c>
      <c r="B250" s="117" t="s">
        <v>1002</v>
      </c>
      <c r="C250" s="117" t="s">
        <v>1003</v>
      </c>
      <c r="D250" s="118" t="s">
        <v>304</v>
      </c>
      <c r="E250" s="112"/>
      <c r="F250" s="112">
        <v>1</v>
      </c>
      <c r="G250" s="133"/>
      <c r="H250" s="133"/>
      <c r="I250" s="133"/>
      <c r="J250" s="133"/>
      <c r="K250" s="133"/>
      <c r="L250" s="127">
        <v>111.19275</v>
      </c>
      <c r="M250" s="121">
        <f t="shared" si="10"/>
        <v>111.19275</v>
      </c>
      <c r="N250" s="112" t="s">
        <v>1000</v>
      </c>
      <c r="O250" s="112">
        <v>1530</v>
      </c>
      <c r="P250" s="112">
        <v>40</v>
      </c>
      <c r="Q250" s="112" t="s">
        <v>1004</v>
      </c>
      <c r="R250" s="132">
        <f t="shared" si="9"/>
        <v>0.1377</v>
      </c>
    </row>
    <row r="251" ht="24" customHeight="1" spans="1:18">
      <c r="A251" s="112">
        <v>249</v>
      </c>
      <c r="B251" s="117" t="s">
        <v>1005</v>
      </c>
      <c r="C251" s="117" t="s">
        <v>1006</v>
      </c>
      <c r="D251" s="118" t="s">
        <v>304</v>
      </c>
      <c r="E251" s="112"/>
      <c r="F251" s="112">
        <v>2</v>
      </c>
      <c r="G251" s="133"/>
      <c r="H251" s="133"/>
      <c r="I251" s="133"/>
      <c r="J251" s="133"/>
      <c r="K251" s="133"/>
      <c r="L251" s="127">
        <v>114.8265</v>
      </c>
      <c r="M251" s="121">
        <f t="shared" si="10"/>
        <v>229.653</v>
      </c>
      <c r="N251" s="112" t="s">
        <v>1000</v>
      </c>
      <c r="O251" s="112">
        <v>1580</v>
      </c>
      <c r="P251" s="112">
        <v>40</v>
      </c>
      <c r="Q251" s="112" t="s">
        <v>1007</v>
      </c>
      <c r="R251" s="132">
        <f t="shared" si="9"/>
        <v>0.2844</v>
      </c>
    </row>
    <row r="252" ht="24" customHeight="1" spans="1:18">
      <c r="A252" s="112">
        <v>250</v>
      </c>
      <c r="B252" s="117" t="s">
        <v>1008</v>
      </c>
      <c r="C252" s="117" t="s">
        <v>1009</v>
      </c>
      <c r="D252" s="118" t="s">
        <v>304</v>
      </c>
      <c r="E252" s="112"/>
      <c r="F252" s="112">
        <v>4</v>
      </c>
      <c r="G252" s="133"/>
      <c r="H252" s="133"/>
      <c r="I252" s="133"/>
      <c r="J252" s="133"/>
      <c r="K252" s="133"/>
      <c r="L252" s="127">
        <v>119.91375</v>
      </c>
      <c r="M252" s="121">
        <f t="shared" si="10"/>
        <v>479.655</v>
      </c>
      <c r="N252" s="112" t="s">
        <v>1000</v>
      </c>
      <c r="O252" s="112">
        <v>1650</v>
      </c>
      <c r="P252" s="112">
        <v>40</v>
      </c>
      <c r="Q252" s="112" t="s">
        <v>1010</v>
      </c>
      <c r="R252" s="132">
        <f t="shared" si="9"/>
        <v>0.594</v>
      </c>
    </row>
    <row r="253" ht="24" customHeight="1" spans="1:18">
      <c r="A253" s="112">
        <v>251</v>
      </c>
      <c r="B253" s="134" t="s">
        <v>1011</v>
      </c>
      <c r="C253" s="134" t="s">
        <v>1012</v>
      </c>
      <c r="D253" s="118" t="s">
        <v>304</v>
      </c>
      <c r="E253" s="112"/>
      <c r="F253" s="112">
        <v>2</v>
      </c>
      <c r="G253" s="133"/>
      <c r="H253" s="133"/>
      <c r="I253" s="133"/>
      <c r="J253" s="133"/>
      <c r="K253" s="133"/>
      <c r="L253" s="127">
        <v>116.8614</v>
      </c>
      <c r="M253" s="121">
        <f t="shared" si="10"/>
        <v>233.7228</v>
      </c>
      <c r="N253" s="112">
        <v>2700</v>
      </c>
      <c r="O253" s="112" t="s">
        <v>1013</v>
      </c>
      <c r="P253" s="112">
        <v>40</v>
      </c>
      <c r="Q253" s="112" t="s">
        <v>1014</v>
      </c>
      <c r="R253" s="132">
        <f t="shared" si="9"/>
        <v>0.28944</v>
      </c>
    </row>
    <row r="254" ht="24" customHeight="1" spans="1:18">
      <c r="A254" s="112">
        <v>252</v>
      </c>
      <c r="B254" s="117" t="s">
        <v>1015</v>
      </c>
      <c r="C254" s="117" t="s">
        <v>1016</v>
      </c>
      <c r="D254" s="118" t="s">
        <v>304</v>
      </c>
      <c r="E254" s="112"/>
      <c r="F254" s="112">
        <v>2</v>
      </c>
      <c r="G254" s="133"/>
      <c r="H254" s="133"/>
      <c r="I254" s="133"/>
      <c r="J254" s="133"/>
      <c r="K254" s="133"/>
      <c r="L254" s="127">
        <v>148.257</v>
      </c>
      <c r="M254" s="121">
        <f t="shared" si="10"/>
        <v>296.514</v>
      </c>
      <c r="N254" s="112">
        <v>2700</v>
      </c>
      <c r="O254" s="112" t="s">
        <v>1017</v>
      </c>
      <c r="P254" s="112">
        <v>40</v>
      </c>
      <c r="Q254" s="112" t="s">
        <v>1018</v>
      </c>
      <c r="R254" s="132">
        <f t="shared" si="9"/>
        <v>0.3672</v>
      </c>
    </row>
    <row r="255" ht="24" customHeight="1" spans="1:18">
      <c r="A255" s="112">
        <v>253</v>
      </c>
      <c r="B255" s="117" t="s">
        <v>1019</v>
      </c>
      <c r="C255" s="117" t="s">
        <v>1020</v>
      </c>
      <c r="D255" s="118" t="s">
        <v>304</v>
      </c>
      <c r="E255" s="112"/>
      <c r="F255" s="112">
        <v>2</v>
      </c>
      <c r="G255" s="133"/>
      <c r="H255" s="133"/>
      <c r="I255" s="133"/>
      <c r="J255" s="133"/>
      <c r="K255" s="133"/>
      <c r="L255" s="127">
        <v>152.6175</v>
      </c>
      <c r="M255" s="121">
        <f t="shared" si="10"/>
        <v>305.235</v>
      </c>
      <c r="N255" s="112">
        <v>2700</v>
      </c>
      <c r="O255" s="112" t="s">
        <v>550</v>
      </c>
      <c r="P255" s="112">
        <v>40</v>
      </c>
      <c r="Q255" s="112" t="s">
        <v>551</v>
      </c>
      <c r="R255" s="132">
        <f t="shared" si="9"/>
        <v>0.378</v>
      </c>
    </row>
    <row r="256" ht="24" customHeight="1" spans="1:18">
      <c r="A256" s="112">
        <v>254</v>
      </c>
      <c r="B256" s="117" t="s">
        <v>1021</v>
      </c>
      <c r="C256" s="117" t="s">
        <v>1022</v>
      </c>
      <c r="D256" s="118" t="s">
        <v>304</v>
      </c>
      <c r="E256" s="112"/>
      <c r="F256" s="112">
        <v>1</v>
      </c>
      <c r="G256" s="133"/>
      <c r="H256" s="133"/>
      <c r="I256" s="133"/>
      <c r="J256" s="133"/>
      <c r="K256" s="133"/>
      <c r="L256" s="127">
        <v>108.28575</v>
      </c>
      <c r="M256" s="121">
        <f t="shared" si="10"/>
        <v>108.28575</v>
      </c>
      <c r="N256" s="112" t="s">
        <v>1000</v>
      </c>
      <c r="O256" s="112">
        <v>1490</v>
      </c>
      <c r="P256" s="112">
        <v>40</v>
      </c>
      <c r="Q256" s="112" t="s">
        <v>1023</v>
      </c>
      <c r="R256" s="132">
        <f t="shared" si="9"/>
        <v>0.1341</v>
      </c>
    </row>
    <row r="257" ht="24" customHeight="1" spans="1:18">
      <c r="A257" s="112">
        <v>255</v>
      </c>
      <c r="B257" s="117" t="s">
        <v>1024</v>
      </c>
      <c r="C257" s="117" t="s">
        <v>1025</v>
      </c>
      <c r="D257" s="118" t="s">
        <v>304</v>
      </c>
      <c r="E257" s="112"/>
      <c r="F257" s="112">
        <v>1</v>
      </c>
      <c r="G257" s="133"/>
      <c r="H257" s="133"/>
      <c r="I257" s="133"/>
      <c r="J257" s="133"/>
      <c r="K257" s="133"/>
      <c r="L257" s="127">
        <v>122.82075</v>
      </c>
      <c r="M257" s="121">
        <f t="shared" si="10"/>
        <v>122.82075</v>
      </c>
      <c r="N257" s="112" t="s">
        <v>1000</v>
      </c>
      <c r="O257" s="112">
        <v>1690</v>
      </c>
      <c r="P257" s="112">
        <v>40</v>
      </c>
      <c r="Q257" s="112" t="s">
        <v>1026</v>
      </c>
      <c r="R257" s="132">
        <f t="shared" si="9"/>
        <v>0.1521</v>
      </c>
    </row>
    <row r="258" ht="24" customHeight="1" spans="1:18">
      <c r="A258" s="112">
        <v>256</v>
      </c>
      <c r="B258" s="122" t="s">
        <v>1027</v>
      </c>
      <c r="C258" s="122" t="s">
        <v>1028</v>
      </c>
      <c r="D258" s="118" t="s">
        <v>304</v>
      </c>
      <c r="E258" s="112"/>
      <c r="F258" s="112">
        <v>1</v>
      </c>
      <c r="G258" s="133"/>
      <c r="H258" s="133"/>
      <c r="I258" s="133"/>
      <c r="J258" s="133"/>
      <c r="K258" s="133"/>
      <c r="L258" s="127">
        <v>228.4902</v>
      </c>
      <c r="M258" s="121">
        <f t="shared" si="10"/>
        <v>228.4902</v>
      </c>
      <c r="N258" s="112">
        <v>2620</v>
      </c>
      <c r="O258" s="112">
        <v>2700</v>
      </c>
      <c r="P258" s="112">
        <v>40</v>
      </c>
      <c r="Q258" s="112" t="s">
        <v>1029</v>
      </c>
      <c r="R258" s="132">
        <f t="shared" si="9"/>
        <v>0.28296</v>
      </c>
    </row>
    <row r="259" ht="24" customHeight="1" spans="1:18">
      <c r="A259" s="112">
        <v>257</v>
      </c>
      <c r="B259" s="117" t="s">
        <v>1030</v>
      </c>
      <c r="C259" s="117" t="s">
        <v>1031</v>
      </c>
      <c r="D259" s="118" t="s">
        <v>304</v>
      </c>
      <c r="E259" s="112"/>
      <c r="F259" s="112">
        <v>12</v>
      </c>
      <c r="G259" s="133"/>
      <c r="H259" s="133"/>
      <c r="I259" s="133"/>
      <c r="J259" s="133"/>
      <c r="K259" s="133"/>
      <c r="L259" s="127">
        <v>107.0745</v>
      </c>
      <c r="M259" s="121">
        <f t="shared" si="10"/>
        <v>1284.894</v>
      </c>
      <c r="N259" s="112">
        <v>1950</v>
      </c>
      <c r="O259" s="112" t="s">
        <v>1017</v>
      </c>
      <c r="P259" s="112">
        <v>40</v>
      </c>
      <c r="Q259" s="112" t="s">
        <v>1032</v>
      </c>
      <c r="R259" s="132">
        <f t="shared" si="9"/>
        <v>1.5912</v>
      </c>
    </row>
    <row r="260" ht="24" customHeight="1" spans="1:18">
      <c r="A260" s="112">
        <v>258</v>
      </c>
      <c r="B260" s="117" t="s">
        <v>1033</v>
      </c>
      <c r="C260" s="117" t="s">
        <v>1034</v>
      </c>
      <c r="D260" s="118" t="s">
        <v>304</v>
      </c>
      <c r="E260" s="112"/>
      <c r="F260" s="112">
        <v>6</v>
      </c>
      <c r="G260" s="133"/>
      <c r="H260" s="133"/>
      <c r="I260" s="133"/>
      <c r="J260" s="133"/>
      <c r="K260" s="133"/>
      <c r="L260" s="127">
        <v>104.329</v>
      </c>
      <c r="M260" s="121">
        <f t="shared" si="10"/>
        <v>625.974</v>
      </c>
      <c r="N260" s="112">
        <v>1900</v>
      </c>
      <c r="O260" s="112" t="s">
        <v>1017</v>
      </c>
      <c r="P260" s="112">
        <v>40</v>
      </c>
      <c r="Q260" s="112" t="s">
        <v>1035</v>
      </c>
      <c r="R260" s="132">
        <f t="shared" si="9"/>
        <v>0.7752</v>
      </c>
    </row>
    <row r="261" ht="24" customHeight="1" spans="1:18">
      <c r="A261" s="112">
        <v>259</v>
      </c>
      <c r="B261" s="117" t="s">
        <v>1036</v>
      </c>
      <c r="C261" s="117" t="s">
        <v>1037</v>
      </c>
      <c r="D261" s="118" t="s">
        <v>304</v>
      </c>
      <c r="E261" s="112"/>
      <c r="F261" s="112">
        <v>3</v>
      </c>
      <c r="G261" s="133"/>
      <c r="H261" s="133"/>
      <c r="I261" s="133"/>
      <c r="J261" s="133"/>
      <c r="K261" s="133"/>
      <c r="L261" s="127">
        <v>125.97</v>
      </c>
      <c r="M261" s="121">
        <f t="shared" si="10"/>
        <v>377.91</v>
      </c>
      <c r="N261" s="112">
        <v>2000</v>
      </c>
      <c r="O261" s="112">
        <v>1950</v>
      </c>
      <c r="P261" s="112">
        <v>40</v>
      </c>
      <c r="Q261" s="112" t="s">
        <v>1038</v>
      </c>
      <c r="R261" s="132">
        <f t="shared" si="9"/>
        <v>0.468</v>
      </c>
    </row>
    <row r="262" ht="24" customHeight="1" spans="1:18">
      <c r="A262" s="112">
        <v>260</v>
      </c>
      <c r="B262" s="117" t="s">
        <v>1039</v>
      </c>
      <c r="C262" s="117" t="s">
        <v>1040</v>
      </c>
      <c r="D262" s="118" t="s">
        <v>304</v>
      </c>
      <c r="E262" s="112"/>
      <c r="F262" s="112">
        <v>1</v>
      </c>
      <c r="G262" s="133"/>
      <c r="H262" s="133"/>
      <c r="I262" s="133"/>
      <c r="J262" s="133"/>
      <c r="K262" s="133"/>
      <c r="L262" s="127">
        <v>122.74</v>
      </c>
      <c r="M262" s="121">
        <f t="shared" si="10"/>
        <v>122.74</v>
      </c>
      <c r="N262" s="112">
        <v>2000</v>
      </c>
      <c r="O262" s="112">
        <v>1900</v>
      </c>
      <c r="P262" s="112">
        <v>40</v>
      </c>
      <c r="Q262" s="112" t="s">
        <v>1041</v>
      </c>
      <c r="R262" s="132">
        <f t="shared" si="9"/>
        <v>0.152</v>
      </c>
    </row>
    <row r="263" ht="24" customHeight="1" spans="1:18">
      <c r="A263" s="112">
        <v>261</v>
      </c>
      <c r="B263" s="117" t="s">
        <v>1042</v>
      </c>
      <c r="C263" s="117" t="s">
        <v>1043</v>
      </c>
      <c r="D263" s="118" t="s">
        <v>304</v>
      </c>
      <c r="E263" s="112"/>
      <c r="F263" s="112">
        <v>1</v>
      </c>
      <c r="G263" s="133"/>
      <c r="H263" s="133"/>
      <c r="I263" s="133"/>
      <c r="J263" s="133"/>
      <c r="K263" s="133"/>
      <c r="L263" s="127">
        <v>57.93005</v>
      </c>
      <c r="M263" s="121">
        <f t="shared" si="10"/>
        <v>57.93005</v>
      </c>
      <c r="N263" s="112">
        <v>1055</v>
      </c>
      <c r="O263" s="112">
        <v>1700</v>
      </c>
      <c r="P263" s="112">
        <v>40</v>
      </c>
      <c r="Q263" s="112" t="s">
        <v>1044</v>
      </c>
      <c r="R263" s="132">
        <f t="shared" si="9"/>
        <v>0.07174</v>
      </c>
    </row>
    <row r="264" ht="24" customHeight="1" spans="1:18">
      <c r="A264" s="112">
        <v>262</v>
      </c>
      <c r="B264" s="117" t="s">
        <v>1045</v>
      </c>
      <c r="C264" s="117" t="s">
        <v>1046</v>
      </c>
      <c r="D264" s="118" t="s">
        <v>304</v>
      </c>
      <c r="E264" s="112"/>
      <c r="F264" s="112">
        <v>1</v>
      </c>
      <c r="G264" s="133"/>
      <c r="H264" s="133"/>
      <c r="I264" s="133"/>
      <c r="J264" s="133"/>
      <c r="K264" s="133"/>
      <c r="L264" s="127">
        <v>46.003275</v>
      </c>
      <c r="M264" s="121">
        <f t="shared" si="10"/>
        <v>46.003275</v>
      </c>
      <c r="N264" s="112">
        <v>1055</v>
      </c>
      <c r="O264" s="112">
        <v>1350</v>
      </c>
      <c r="P264" s="112">
        <v>40</v>
      </c>
      <c r="Q264" s="112" t="s">
        <v>1047</v>
      </c>
      <c r="R264" s="132">
        <f t="shared" si="9"/>
        <v>0.05697</v>
      </c>
    </row>
    <row r="265" ht="24" customHeight="1" spans="1:18">
      <c r="A265" s="112">
        <v>263</v>
      </c>
      <c r="B265" s="117" t="s">
        <v>1048</v>
      </c>
      <c r="C265" s="117" t="s">
        <v>1049</v>
      </c>
      <c r="D265" s="118" t="s">
        <v>304</v>
      </c>
      <c r="E265" s="112"/>
      <c r="F265" s="112">
        <v>1</v>
      </c>
      <c r="G265" s="133"/>
      <c r="H265" s="133"/>
      <c r="I265" s="133"/>
      <c r="J265" s="133"/>
      <c r="K265" s="133"/>
      <c r="L265" s="127">
        <v>45.78525</v>
      </c>
      <c r="M265" s="121">
        <f t="shared" si="10"/>
        <v>45.78525</v>
      </c>
      <c r="N265" s="112" t="s">
        <v>966</v>
      </c>
      <c r="O265" s="112">
        <v>1350</v>
      </c>
      <c r="P265" s="112">
        <v>40</v>
      </c>
      <c r="Q265" s="112" t="s">
        <v>1050</v>
      </c>
      <c r="R265" s="132">
        <f t="shared" si="9"/>
        <v>0.0567</v>
      </c>
    </row>
    <row r="266" ht="24" customHeight="1" spans="1:18">
      <c r="A266" s="112">
        <v>264</v>
      </c>
      <c r="B266" s="117" t="s">
        <v>1051</v>
      </c>
      <c r="C266" s="117" t="s">
        <v>1052</v>
      </c>
      <c r="D266" s="118" t="s">
        <v>304</v>
      </c>
      <c r="E266" s="112"/>
      <c r="F266" s="112">
        <v>15</v>
      </c>
      <c r="G266" s="133"/>
      <c r="H266" s="133"/>
      <c r="I266" s="133"/>
      <c r="J266" s="133"/>
      <c r="K266" s="133"/>
      <c r="L266" s="127">
        <v>65.4075</v>
      </c>
      <c r="M266" s="121">
        <f t="shared" si="10"/>
        <v>981.1125</v>
      </c>
      <c r="N266" s="112" t="s">
        <v>690</v>
      </c>
      <c r="O266" s="112">
        <v>1500</v>
      </c>
      <c r="P266" s="112">
        <v>40</v>
      </c>
      <c r="Q266" s="112" t="s">
        <v>1053</v>
      </c>
      <c r="R266" s="132">
        <f t="shared" si="9"/>
        <v>1.215</v>
      </c>
    </row>
    <row r="267" ht="24" customHeight="1" spans="1:18">
      <c r="A267" s="112">
        <v>265</v>
      </c>
      <c r="B267" s="117" t="s">
        <v>1054</v>
      </c>
      <c r="C267" s="117" t="s">
        <v>1055</v>
      </c>
      <c r="D267" s="118" t="s">
        <v>304</v>
      </c>
      <c r="E267" s="112"/>
      <c r="F267" s="112">
        <v>1</v>
      </c>
      <c r="G267" s="133"/>
      <c r="H267" s="133"/>
      <c r="I267" s="133"/>
      <c r="J267" s="133"/>
      <c r="K267" s="133"/>
      <c r="L267" s="127">
        <v>87.21</v>
      </c>
      <c r="M267" s="121">
        <f t="shared" si="10"/>
        <v>87.21</v>
      </c>
      <c r="N267" s="112">
        <v>2000</v>
      </c>
      <c r="O267" s="112">
        <v>1350</v>
      </c>
      <c r="P267" s="112">
        <v>40</v>
      </c>
      <c r="Q267" s="112" t="s">
        <v>1056</v>
      </c>
      <c r="R267" s="132">
        <f t="shared" si="9"/>
        <v>0.108</v>
      </c>
    </row>
    <row r="268" ht="24" customHeight="1" spans="1:18">
      <c r="A268" s="112">
        <v>266</v>
      </c>
      <c r="B268" s="117" t="s">
        <v>1057</v>
      </c>
      <c r="C268" s="117" t="s">
        <v>1058</v>
      </c>
      <c r="D268" s="118" t="s">
        <v>304</v>
      </c>
      <c r="E268" s="112"/>
      <c r="F268" s="112">
        <v>1</v>
      </c>
      <c r="G268" s="133"/>
      <c r="H268" s="133"/>
      <c r="I268" s="133"/>
      <c r="J268" s="133"/>
      <c r="K268" s="133"/>
      <c r="L268" s="127">
        <v>66.449175</v>
      </c>
      <c r="M268" s="121">
        <f t="shared" si="10"/>
        <v>66.449175</v>
      </c>
      <c r="N268" s="112" t="s">
        <v>1059</v>
      </c>
      <c r="O268" s="112">
        <v>1950</v>
      </c>
      <c r="P268" s="112">
        <v>40</v>
      </c>
      <c r="Q268" s="112" t="s">
        <v>1060</v>
      </c>
      <c r="R268" s="132">
        <f t="shared" si="9"/>
        <v>0.08229</v>
      </c>
    </row>
    <row r="269" ht="24" customHeight="1" spans="1:18">
      <c r="A269" s="112">
        <v>267</v>
      </c>
      <c r="B269" s="117" t="s">
        <v>1061</v>
      </c>
      <c r="C269" s="117" t="s">
        <v>1062</v>
      </c>
      <c r="D269" s="118" t="s">
        <v>304</v>
      </c>
      <c r="E269" s="112"/>
      <c r="F269" s="112">
        <v>9</v>
      </c>
      <c r="G269" s="133"/>
      <c r="H269" s="133"/>
      <c r="I269" s="133"/>
      <c r="J269" s="133"/>
      <c r="K269" s="133"/>
      <c r="L269" s="127">
        <v>94.4775</v>
      </c>
      <c r="M269" s="121">
        <f t="shared" si="10"/>
        <v>850.2975</v>
      </c>
      <c r="N269" s="112">
        <v>1950</v>
      </c>
      <c r="O269" s="112" t="s">
        <v>903</v>
      </c>
      <c r="P269" s="112">
        <v>40</v>
      </c>
      <c r="Q269" s="112" t="s">
        <v>1063</v>
      </c>
      <c r="R269" s="132">
        <f t="shared" si="9"/>
        <v>1.053</v>
      </c>
    </row>
    <row r="270" ht="24" customHeight="1" spans="1:18">
      <c r="A270" s="112">
        <v>268</v>
      </c>
      <c r="B270" s="117" t="s">
        <v>1064</v>
      </c>
      <c r="C270" s="117" t="s">
        <v>1065</v>
      </c>
      <c r="D270" s="118" t="s">
        <v>304</v>
      </c>
      <c r="E270" s="112"/>
      <c r="F270" s="112">
        <v>1</v>
      </c>
      <c r="G270" s="133"/>
      <c r="H270" s="133"/>
      <c r="I270" s="133"/>
      <c r="J270" s="133"/>
      <c r="K270" s="133"/>
      <c r="L270" s="127">
        <v>66.13425</v>
      </c>
      <c r="M270" s="121">
        <f t="shared" si="10"/>
        <v>66.13425</v>
      </c>
      <c r="N270" s="112" t="s">
        <v>966</v>
      </c>
      <c r="O270" s="112">
        <v>1950</v>
      </c>
      <c r="P270" s="112">
        <v>40</v>
      </c>
      <c r="Q270" s="112" t="s">
        <v>1066</v>
      </c>
      <c r="R270" s="132">
        <f t="shared" si="9"/>
        <v>0.0819</v>
      </c>
    </row>
    <row r="271" ht="24" customHeight="1" spans="1:18">
      <c r="A271" s="112">
        <v>269</v>
      </c>
      <c r="B271" s="117" t="s">
        <v>1067</v>
      </c>
      <c r="C271" s="117" t="s">
        <v>1068</v>
      </c>
      <c r="D271" s="118" t="s">
        <v>304</v>
      </c>
      <c r="E271" s="112"/>
      <c r="F271" s="112">
        <v>1</v>
      </c>
      <c r="G271" s="133"/>
      <c r="H271" s="133"/>
      <c r="I271" s="133"/>
      <c r="J271" s="133"/>
      <c r="K271" s="133"/>
      <c r="L271" s="127">
        <v>35.53</v>
      </c>
      <c r="M271" s="121">
        <f t="shared" si="10"/>
        <v>35.53</v>
      </c>
      <c r="N271" s="112">
        <v>1000</v>
      </c>
      <c r="O271" s="112" t="s">
        <v>1069</v>
      </c>
      <c r="P271" s="112">
        <v>40</v>
      </c>
      <c r="Q271" s="112" t="s">
        <v>1070</v>
      </c>
      <c r="R271" s="132">
        <f t="shared" si="9"/>
        <v>0.044</v>
      </c>
    </row>
    <row r="272" ht="24" customHeight="1" spans="1:18">
      <c r="A272" s="112">
        <v>270</v>
      </c>
      <c r="B272" s="117" t="s">
        <v>1071</v>
      </c>
      <c r="C272" s="117" t="s">
        <v>1072</v>
      </c>
      <c r="D272" s="118" t="s">
        <v>304</v>
      </c>
      <c r="E272" s="112"/>
      <c r="F272" s="112">
        <v>1</v>
      </c>
      <c r="G272" s="133"/>
      <c r="H272" s="133"/>
      <c r="I272" s="133"/>
      <c r="J272" s="133"/>
      <c r="K272" s="133"/>
      <c r="L272" s="127">
        <v>130.57275</v>
      </c>
      <c r="M272" s="121">
        <f t="shared" si="10"/>
        <v>130.57275</v>
      </c>
      <c r="N272" s="112">
        <v>2450</v>
      </c>
      <c r="O272" s="112" t="s">
        <v>869</v>
      </c>
      <c r="P272" s="112">
        <v>40</v>
      </c>
      <c r="Q272" s="112" t="s">
        <v>1073</v>
      </c>
      <c r="R272" s="132">
        <f t="shared" si="9"/>
        <v>0.1617</v>
      </c>
    </row>
    <row r="273" ht="24" customHeight="1" spans="1:18">
      <c r="A273" s="112">
        <v>271</v>
      </c>
      <c r="B273" s="117" t="s">
        <v>1074</v>
      </c>
      <c r="C273" s="117" t="s">
        <v>1075</v>
      </c>
      <c r="D273" s="118" t="s">
        <v>304</v>
      </c>
      <c r="E273" s="112"/>
      <c r="F273" s="112">
        <v>1</v>
      </c>
      <c r="G273" s="133"/>
      <c r="H273" s="133"/>
      <c r="I273" s="133"/>
      <c r="J273" s="133"/>
      <c r="K273" s="133"/>
      <c r="L273" s="127">
        <v>97.62675</v>
      </c>
      <c r="M273" s="121">
        <f t="shared" si="10"/>
        <v>97.62675</v>
      </c>
      <c r="N273" s="112">
        <v>1950</v>
      </c>
      <c r="O273" s="112" t="s">
        <v>1076</v>
      </c>
      <c r="P273" s="112">
        <v>40</v>
      </c>
      <c r="Q273" s="112" t="s">
        <v>1077</v>
      </c>
      <c r="R273" s="132">
        <f t="shared" si="9"/>
        <v>0.1209</v>
      </c>
    </row>
    <row r="274" ht="24" customHeight="1" spans="1:18">
      <c r="A274" s="112">
        <v>272</v>
      </c>
      <c r="B274" s="117" t="s">
        <v>1078</v>
      </c>
      <c r="C274" s="117" t="s">
        <v>1079</v>
      </c>
      <c r="D274" s="118" t="s">
        <v>304</v>
      </c>
      <c r="E274" s="112"/>
      <c r="F274" s="112">
        <v>1</v>
      </c>
      <c r="G274" s="133"/>
      <c r="H274" s="133"/>
      <c r="I274" s="133"/>
      <c r="J274" s="133"/>
      <c r="K274" s="133"/>
      <c r="L274" s="127">
        <v>100.776</v>
      </c>
      <c r="M274" s="121">
        <f t="shared" si="10"/>
        <v>100.776</v>
      </c>
      <c r="N274" s="112">
        <v>1950</v>
      </c>
      <c r="O274" s="112" t="s">
        <v>658</v>
      </c>
      <c r="P274" s="112">
        <v>40</v>
      </c>
      <c r="Q274" s="112" t="s">
        <v>1080</v>
      </c>
      <c r="R274" s="132">
        <f t="shared" si="9"/>
        <v>0.1248</v>
      </c>
    </row>
    <row r="275" ht="24" customHeight="1" spans="1:18">
      <c r="A275" s="112">
        <v>273</v>
      </c>
      <c r="B275" s="117" t="s">
        <v>1081</v>
      </c>
      <c r="C275" s="117" t="s">
        <v>1082</v>
      </c>
      <c r="D275" s="118" t="s">
        <v>304</v>
      </c>
      <c r="E275" s="112"/>
      <c r="F275" s="112">
        <v>3</v>
      </c>
      <c r="G275" s="133"/>
      <c r="H275" s="133"/>
      <c r="I275" s="133"/>
      <c r="J275" s="133"/>
      <c r="K275" s="133"/>
      <c r="L275" s="127">
        <v>85.02975</v>
      </c>
      <c r="M275" s="121">
        <f t="shared" si="10"/>
        <v>255.08925</v>
      </c>
      <c r="N275" s="112">
        <v>1950</v>
      </c>
      <c r="O275" s="112" t="s">
        <v>690</v>
      </c>
      <c r="P275" s="112">
        <v>40</v>
      </c>
      <c r="Q275" s="112" t="s">
        <v>1083</v>
      </c>
      <c r="R275" s="132">
        <f t="shared" si="9"/>
        <v>0.3159</v>
      </c>
    </row>
    <row r="276" ht="24" customHeight="1" spans="1:18">
      <c r="A276" s="112">
        <v>274</v>
      </c>
      <c r="B276" s="117" t="s">
        <v>1084</v>
      </c>
      <c r="C276" s="117" t="s">
        <v>1085</v>
      </c>
      <c r="D276" s="118" t="s">
        <v>304</v>
      </c>
      <c r="E276" s="112"/>
      <c r="F276" s="112">
        <v>1</v>
      </c>
      <c r="G276" s="133"/>
      <c r="H276" s="133"/>
      <c r="I276" s="133"/>
      <c r="J276" s="133"/>
      <c r="K276" s="133"/>
      <c r="L276" s="127">
        <v>81.8805</v>
      </c>
      <c r="M276" s="121">
        <f t="shared" si="10"/>
        <v>81.8805</v>
      </c>
      <c r="N276" s="112">
        <v>1950</v>
      </c>
      <c r="O276" s="112" t="s">
        <v>586</v>
      </c>
      <c r="P276" s="112">
        <v>40</v>
      </c>
      <c r="Q276" s="112" t="s">
        <v>1086</v>
      </c>
      <c r="R276" s="132">
        <f t="shared" si="9"/>
        <v>0.1014</v>
      </c>
    </row>
    <row r="277" ht="24" customHeight="1" spans="1:18">
      <c r="A277" s="112">
        <v>275</v>
      </c>
      <c r="B277" s="117" t="s">
        <v>1087</v>
      </c>
      <c r="C277" s="117" t="s">
        <v>1088</v>
      </c>
      <c r="D277" s="118" t="s">
        <v>304</v>
      </c>
      <c r="E277" s="112"/>
      <c r="F277" s="112">
        <v>1</v>
      </c>
      <c r="G277" s="133"/>
      <c r="H277" s="133"/>
      <c r="I277" s="133"/>
      <c r="J277" s="133"/>
      <c r="K277" s="133"/>
      <c r="L277" s="127">
        <v>88.179</v>
      </c>
      <c r="M277" s="121">
        <f t="shared" si="10"/>
        <v>88.179</v>
      </c>
      <c r="N277" s="112">
        <v>1950</v>
      </c>
      <c r="O277" s="112" t="s">
        <v>309</v>
      </c>
      <c r="P277" s="112">
        <v>40</v>
      </c>
      <c r="Q277" s="112" t="s">
        <v>1089</v>
      </c>
      <c r="R277" s="132">
        <f t="shared" si="9"/>
        <v>0.1092</v>
      </c>
    </row>
    <row r="278" ht="24" customHeight="1" spans="1:18">
      <c r="A278" s="112">
        <v>276</v>
      </c>
      <c r="B278" s="117" t="s">
        <v>1090</v>
      </c>
      <c r="C278" s="117" t="s">
        <v>1091</v>
      </c>
      <c r="D278" s="118" t="s">
        <v>304</v>
      </c>
      <c r="E278" s="112"/>
      <c r="F278" s="112">
        <v>9</v>
      </c>
      <c r="G278" s="133"/>
      <c r="H278" s="133"/>
      <c r="I278" s="133"/>
      <c r="J278" s="133"/>
      <c r="K278" s="133"/>
      <c r="L278" s="127">
        <v>74.1285</v>
      </c>
      <c r="M278" s="121">
        <f t="shared" si="10"/>
        <v>667.1565</v>
      </c>
      <c r="N278" s="112">
        <v>1700</v>
      </c>
      <c r="O278" s="112" t="s">
        <v>690</v>
      </c>
      <c r="P278" s="112">
        <v>40</v>
      </c>
      <c r="Q278" s="112" t="s">
        <v>1092</v>
      </c>
      <c r="R278" s="132">
        <f t="shared" si="9"/>
        <v>0.8262</v>
      </c>
    </row>
    <row r="279" ht="24" customHeight="1" spans="1:18">
      <c r="A279" s="112">
        <v>277</v>
      </c>
      <c r="B279" s="117" t="s">
        <v>1093</v>
      </c>
      <c r="C279" s="117" t="s">
        <v>1094</v>
      </c>
      <c r="D279" s="118" t="s">
        <v>304</v>
      </c>
      <c r="E279" s="112"/>
      <c r="F279" s="112">
        <v>3</v>
      </c>
      <c r="G279" s="133"/>
      <c r="H279" s="133"/>
      <c r="I279" s="133"/>
      <c r="J279" s="133"/>
      <c r="K279" s="133"/>
      <c r="L279" s="127">
        <v>71.383</v>
      </c>
      <c r="M279" s="121">
        <f t="shared" si="10"/>
        <v>214.149</v>
      </c>
      <c r="N279" s="112">
        <v>1700</v>
      </c>
      <c r="O279" s="112" t="s">
        <v>586</v>
      </c>
      <c r="P279" s="112">
        <v>40</v>
      </c>
      <c r="Q279" s="112" t="s">
        <v>1095</v>
      </c>
      <c r="R279" s="132">
        <f t="shared" si="9"/>
        <v>0.2652</v>
      </c>
    </row>
    <row r="280" ht="24" customHeight="1" spans="1:18">
      <c r="A280" s="112">
        <v>278</v>
      </c>
      <c r="B280" s="117" t="s">
        <v>1096</v>
      </c>
      <c r="C280" s="117" t="s">
        <v>1097</v>
      </c>
      <c r="D280" s="118" t="s">
        <v>304</v>
      </c>
      <c r="E280" s="112"/>
      <c r="F280" s="135">
        <v>3</v>
      </c>
      <c r="G280" s="133"/>
      <c r="H280" s="133"/>
      <c r="I280" s="133"/>
      <c r="J280" s="133"/>
      <c r="K280" s="133"/>
      <c r="L280" s="127">
        <v>76.874</v>
      </c>
      <c r="M280" s="121">
        <f t="shared" si="10"/>
        <v>230.622</v>
      </c>
      <c r="N280" s="135">
        <v>1700</v>
      </c>
      <c r="O280" s="135" t="s">
        <v>309</v>
      </c>
      <c r="P280" s="112">
        <v>40</v>
      </c>
      <c r="Q280" s="112" t="s">
        <v>1098</v>
      </c>
      <c r="R280" s="132">
        <f t="shared" ref="R280:R343" si="11">N280*O280*P280*F280/1000000000</f>
        <v>0.2856</v>
      </c>
    </row>
    <row r="281" ht="24" customHeight="1" spans="1:18">
      <c r="A281" s="112">
        <v>279</v>
      </c>
      <c r="B281" s="117" t="s">
        <v>1099</v>
      </c>
      <c r="C281" s="117" t="s">
        <v>1100</v>
      </c>
      <c r="D281" s="118" t="s">
        <v>304</v>
      </c>
      <c r="E281" s="112"/>
      <c r="F281" s="135">
        <v>3</v>
      </c>
      <c r="G281" s="133"/>
      <c r="H281" s="133"/>
      <c r="I281" s="133"/>
      <c r="J281" s="133"/>
      <c r="K281" s="133"/>
      <c r="L281" s="127">
        <v>85.1105</v>
      </c>
      <c r="M281" s="121">
        <f t="shared" si="10"/>
        <v>255.3315</v>
      </c>
      <c r="N281" s="135">
        <v>1700</v>
      </c>
      <c r="O281" s="135" t="s">
        <v>1076</v>
      </c>
      <c r="P281" s="112">
        <v>40</v>
      </c>
      <c r="Q281" s="112" t="s">
        <v>1101</v>
      </c>
      <c r="R281" s="132">
        <f t="shared" si="11"/>
        <v>0.3162</v>
      </c>
    </row>
    <row r="282" ht="24" customHeight="1" spans="1:18">
      <c r="A282" s="112">
        <v>280</v>
      </c>
      <c r="B282" s="117" t="s">
        <v>1102</v>
      </c>
      <c r="C282" s="117" t="s">
        <v>1103</v>
      </c>
      <c r="D282" s="118" t="s">
        <v>304</v>
      </c>
      <c r="E282" s="112"/>
      <c r="F282" s="135">
        <v>3</v>
      </c>
      <c r="G282" s="133"/>
      <c r="H282" s="133"/>
      <c r="I282" s="133"/>
      <c r="J282" s="133"/>
      <c r="K282" s="133"/>
      <c r="L282" s="127">
        <v>87.856</v>
      </c>
      <c r="M282" s="121">
        <f t="shared" si="10"/>
        <v>263.568</v>
      </c>
      <c r="N282" s="135">
        <v>1700</v>
      </c>
      <c r="O282" s="135" t="s">
        <v>658</v>
      </c>
      <c r="P282" s="112">
        <v>40</v>
      </c>
      <c r="Q282" s="112" t="s">
        <v>1104</v>
      </c>
      <c r="R282" s="132">
        <f t="shared" si="11"/>
        <v>0.3264</v>
      </c>
    </row>
    <row r="283" ht="24" customHeight="1" spans="1:18">
      <c r="A283" s="112">
        <v>281</v>
      </c>
      <c r="B283" s="122" t="s">
        <v>1105</v>
      </c>
      <c r="C283" s="122" t="s">
        <v>1106</v>
      </c>
      <c r="D283" s="118" t="s">
        <v>304</v>
      </c>
      <c r="E283" s="112"/>
      <c r="F283" s="135">
        <v>2</v>
      </c>
      <c r="G283" s="133"/>
      <c r="H283" s="133"/>
      <c r="I283" s="133"/>
      <c r="J283" s="133"/>
      <c r="K283" s="133"/>
      <c r="L283" s="127">
        <v>80.104</v>
      </c>
      <c r="M283" s="121">
        <f t="shared" si="10"/>
        <v>160.208</v>
      </c>
      <c r="N283" s="135">
        <v>1600</v>
      </c>
      <c r="O283" s="135" t="s">
        <v>1076</v>
      </c>
      <c r="P283" s="112">
        <v>40</v>
      </c>
      <c r="Q283" s="112" t="s">
        <v>1107</v>
      </c>
      <c r="R283" s="132">
        <f t="shared" si="11"/>
        <v>0.1984</v>
      </c>
    </row>
    <row r="284" ht="24" customHeight="1" spans="1:18">
      <c r="A284" s="112">
        <v>282</v>
      </c>
      <c r="B284" s="122" t="s">
        <v>1108</v>
      </c>
      <c r="C284" s="122" t="s">
        <v>1109</v>
      </c>
      <c r="D284" s="118" t="s">
        <v>304</v>
      </c>
      <c r="E284" s="112"/>
      <c r="F284" s="135">
        <v>1</v>
      </c>
      <c r="G284" s="133"/>
      <c r="H284" s="133"/>
      <c r="I284" s="133"/>
      <c r="J284" s="133"/>
      <c r="K284" s="133"/>
      <c r="L284" s="127">
        <v>80.104</v>
      </c>
      <c r="M284" s="121">
        <f t="shared" si="10"/>
        <v>80.104</v>
      </c>
      <c r="N284" s="135">
        <v>1550</v>
      </c>
      <c r="O284" s="135">
        <v>1600</v>
      </c>
      <c r="P284" s="112">
        <v>40</v>
      </c>
      <c r="Q284" s="112" t="s">
        <v>1110</v>
      </c>
      <c r="R284" s="132">
        <f t="shared" si="11"/>
        <v>0.0992</v>
      </c>
    </row>
    <row r="285" ht="24" customHeight="1" spans="1:18">
      <c r="A285" s="112">
        <v>283</v>
      </c>
      <c r="B285" s="122" t="s">
        <v>1111</v>
      </c>
      <c r="C285" s="122" t="s">
        <v>1112</v>
      </c>
      <c r="D285" s="118" t="s">
        <v>304</v>
      </c>
      <c r="E285" s="112"/>
      <c r="F285" s="135">
        <v>2</v>
      </c>
      <c r="G285" s="133"/>
      <c r="H285" s="133"/>
      <c r="I285" s="133"/>
      <c r="J285" s="133"/>
      <c r="K285" s="133"/>
      <c r="L285" s="127">
        <v>82.688</v>
      </c>
      <c r="M285" s="121">
        <f t="shared" ref="M285:M348" si="12">L285*F285</f>
        <v>165.376</v>
      </c>
      <c r="N285" s="135">
        <v>1600</v>
      </c>
      <c r="O285" s="135" t="s">
        <v>658</v>
      </c>
      <c r="P285" s="112">
        <v>40</v>
      </c>
      <c r="Q285" s="112" t="s">
        <v>1113</v>
      </c>
      <c r="R285" s="132">
        <f t="shared" si="11"/>
        <v>0.2048</v>
      </c>
    </row>
    <row r="286" ht="24" customHeight="1" spans="1:18">
      <c r="A286" s="112">
        <v>284</v>
      </c>
      <c r="B286" s="122" t="s">
        <v>1114</v>
      </c>
      <c r="C286" s="122" t="s">
        <v>1115</v>
      </c>
      <c r="D286" s="118" t="s">
        <v>304</v>
      </c>
      <c r="E286" s="112"/>
      <c r="F286" s="135">
        <v>7</v>
      </c>
      <c r="G286" s="133"/>
      <c r="H286" s="133"/>
      <c r="I286" s="133"/>
      <c r="J286" s="133"/>
      <c r="K286" s="133"/>
      <c r="L286" s="127">
        <v>69.768</v>
      </c>
      <c r="M286" s="121">
        <f t="shared" si="12"/>
        <v>488.376</v>
      </c>
      <c r="N286" s="135">
        <v>1600</v>
      </c>
      <c r="O286" s="135" t="s">
        <v>690</v>
      </c>
      <c r="P286" s="112">
        <v>40</v>
      </c>
      <c r="Q286" s="112" t="s">
        <v>1116</v>
      </c>
      <c r="R286" s="132">
        <f t="shared" si="11"/>
        <v>0.6048</v>
      </c>
    </row>
    <row r="287" ht="24" customHeight="1" spans="1:18">
      <c r="A287" s="112">
        <v>285</v>
      </c>
      <c r="B287" s="122" t="s">
        <v>1117</v>
      </c>
      <c r="C287" s="122" t="s">
        <v>1118</v>
      </c>
      <c r="D287" s="118" t="s">
        <v>304</v>
      </c>
      <c r="E287" s="112"/>
      <c r="F287" s="135">
        <v>2</v>
      </c>
      <c r="G287" s="133"/>
      <c r="H287" s="133"/>
      <c r="I287" s="133"/>
      <c r="J287" s="133"/>
      <c r="K287" s="133"/>
      <c r="L287" s="127">
        <v>67.184</v>
      </c>
      <c r="M287" s="121">
        <f t="shared" si="12"/>
        <v>134.368</v>
      </c>
      <c r="N287" s="135">
        <v>1600</v>
      </c>
      <c r="O287" s="135" t="s">
        <v>586</v>
      </c>
      <c r="P287" s="112">
        <v>40</v>
      </c>
      <c r="Q287" s="112" t="s">
        <v>1119</v>
      </c>
      <c r="R287" s="132">
        <f t="shared" si="11"/>
        <v>0.1664</v>
      </c>
    </row>
    <row r="288" ht="24" customHeight="1" spans="1:18">
      <c r="A288" s="112">
        <v>286</v>
      </c>
      <c r="B288" s="122" t="s">
        <v>1120</v>
      </c>
      <c r="C288" s="122" t="s">
        <v>1121</v>
      </c>
      <c r="D288" s="118" t="s">
        <v>304</v>
      </c>
      <c r="E288" s="112"/>
      <c r="F288" s="135">
        <v>2</v>
      </c>
      <c r="G288" s="133"/>
      <c r="H288" s="133"/>
      <c r="I288" s="133"/>
      <c r="J288" s="133"/>
      <c r="K288" s="133"/>
      <c r="L288" s="127">
        <v>72.352</v>
      </c>
      <c r="M288" s="121">
        <f t="shared" si="12"/>
        <v>144.704</v>
      </c>
      <c r="N288" s="135">
        <v>1600</v>
      </c>
      <c r="O288" s="135" t="s">
        <v>309</v>
      </c>
      <c r="P288" s="112">
        <v>40</v>
      </c>
      <c r="Q288" s="112" t="s">
        <v>1122</v>
      </c>
      <c r="R288" s="132">
        <f t="shared" si="11"/>
        <v>0.1792</v>
      </c>
    </row>
    <row r="289" ht="24" customHeight="1" spans="1:18">
      <c r="A289" s="112">
        <v>287</v>
      </c>
      <c r="B289" s="122" t="s">
        <v>1123</v>
      </c>
      <c r="C289" s="122" t="s">
        <v>1124</v>
      </c>
      <c r="D289" s="118" t="s">
        <v>304</v>
      </c>
      <c r="E289" s="112"/>
      <c r="F289" s="135">
        <v>1</v>
      </c>
      <c r="G289" s="133"/>
      <c r="H289" s="133"/>
      <c r="I289" s="133"/>
      <c r="J289" s="133"/>
      <c r="K289" s="133"/>
      <c r="L289" s="127">
        <v>169.575</v>
      </c>
      <c r="M289" s="121">
        <f t="shared" si="12"/>
        <v>169.575</v>
      </c>
      <c r="N289" s="135">
        <v>3500</v>
      </c>
      <c r="O289" s="135" t="s">
        <v>903</v>
      </c>
      <c r="P289" s="112">
        <v>40</v>
      </c>
      <c r="Q289" s="112" t="s">
        <v>1125</v>
      </c>
      <c r="R289" s="132">
        <f t="shared" si="11"/>
        <v>0.21</v>
      </c>
    </row>
    <row r="290" ht="24" customHeight="1" spans="1:18">
      <c r="A290" s="112">
        <v>288</v>
      </c>
      <c r="B290" s="122" t="s">
        <v>1126</v>
      </c>
      <c r="C290" s="122" t="s">
        <v>1127</v>
      </c>
      <c r="D290" s="118" t="s">
        <v>304</v>
      </c>
      <c r="E290" s="112"/>
      <c r="F290" s="135">
        <v>1</v>
      </c>
      <c r="G290" s="133"/>
      <c r="H290" s="133"/>
      <c r="I290" s="133"/>
      <c r="J290" s="133"/>
      <c r="K290" s="133"/>
      <c r="L290" s="127">
        <v>175.2275</v>
      </c>
      <c r="M290" s="121">
        <f t="shared" si="12"/>
        <v>175.2275</v>
      </c>
      <c r="N290" s="135">
        <v>3500</v>
      </c>
      <c r="O290" s="135" t="s">
        <v>1076</v>
      </c>
      <c r="P290" s="112">
        <v>40</v>
      </c>
      <c r="Q290" s="112" t="s">
        <v>1128</v>
      </c>
      <c r="R290" s="132">
        <f t="shared" si="11"/>
        <v>0.217</v>
      </c>
    </row>
    <row r="291" ht="24" customHeight="1" spans="1:18">
      <c r="A291" s="112">
        <v>289</v>
      </c>
      <c r="B291" s="122" t="s">
        <v>1129</v>
      </c>
      <c r="C291" s="122" t="s">
        <v>1130</v>
      </c>
      <c r="D291" s="118" t="s">
        <v>304</v>
      </c>
      <c r="E291" s="112"/>
      <c r="F291" s="135">
        <v>1</v>
      </c>
      <c r="G291" s="133"/>
      <c r="H291" s="133"/>
      <c r="I291" s="133"/>
      <c r="J291" s="133"/>
      <c r="K291" s="133"/>
      <c r="L291" s="127">
        <v>180.88</v>
      </c>
      <c r="M291" s="121">
        <f t="shared" si="12"/>
        <v>180.88</v>
      </c>
      <c r="N291" s="135">
        <v>3500</v>
      </c>
      <c r="O291" s="135" t="s">
        <v>658</v>
      </c>
      <c r="P291" s="112">
        <v>40</v>
      </c>
      <c r="Q291" s="112" t="s">
        <v>1131</v>
      </c>
      <c r="R291" s="132">
        <f t="shared" si="11"/>
        <v>0.224</v>
      </c>
    </row>
    <row r="292" ht="24" customHeight="1" spans="1:18">
      <c r="A292" s="112">
        <v>290</v>
      </c>
      <c r="B292" s="122" t="s">
        <v>1132</v>
      </c>
      <c r="C292" s="122" t="s">
        <v>1133</v>
      </c>
      <c r="D292" s="118" t="s">
        <v>304</v>
      </c>
      <c r="E292" s="112"/>
      <c r="F292" s="135">
        <v>3</v>
      </c>
      <c r="G292" s="133"/>
      <c r="H292" s="133"/>
      <c r="I292" s="133"/>
      <c r="J292" s="133"/>
      <c r="K292" s="133"/>
      <c r="L292" s="127">
        <v>152.6175</v>
      </c>
      <c r="M292" s="121">
        <f t="shared" si="12"/>
        <v>457.8525</v>
      </c>
      <c r="N292" s="135">
        <v>3500</v>
      </c>
      <c r="O292" s="135" t="s">
        <v>690</v>
      </c>
      <c r="P292" s="112">
        <v>40</v>
      </c>
      <c r="Q292" s="112" t="s">
        <v>1134</v>
      </c>
      <c r="R292" s="132">
        <f t="shared" si="11"/>
        <v>0.567</v>
      </c>
    </row>
    <row r="293" ht="24" customHeight="1" spans="1:18">
      <c r="A293" s="112">
        <v>291</v>
      </c>
      <c r="B293" s="122" t="s">
        <v>1135</v>
      </c>
      <c r="C293" s="122" t="s">
        <v>1136</v>
      </c>
      <c r="D293" s="118" t="s">
        <v>304</v>
      </c>
      <c r="E293" s="112"/>
      <c r="F293" s="135">
        <v>1</v>
      </c>
      <c r="G293" s="133"/>
      <c r="H293" s="133"/>
      <c r="I293" s="133"/>
      <c r="J293" s="133"/>
      <c r="K293" s="133"/>
      <c r="L293" s="127">
        <v>146.965</v>
      </c>
      <c r="M293" s="121">
        <f t="shared" si="12"/>
        <v>146.965</v>
      </c>
      <c r="N293" s="135">
        <v>3500</v>
      </c>
      <c r="O293" s="135" t="s">
        <v>586</v>
      </c>
      <c r="P293" s="112">
        <v>40</v>
      </c>
      <c r="Q293" s="112" t="s">
        <v>1137</v>
      </c>
      <c r="R293" s="132">
        <f t="shared" si="11"/>
        <v>0.182</v>
      </c>
    </row>
    <row r="294" ht="24" customHeight="1" spans="1:18">
      <c r="A294" s="112">
        <v>292</v>
      </c>
      <c r="B294" s="122" t="s">
        <v>1138</v>
      </c>
      <c r="C294" s="122" t="s">
        <v>1139</v>
      </c>
      <c r="D294" s="118" t="s">
        <v>304</v>
      </c>
      <c r="E294" s="112"/>
      <c r="F294" s="135">
        <v>1</v>
      </c>
      <c r="G294" s="133"/>
      <c r="H294" s="133"/>
      <c r="I294" s="133"/>
      <c r="J294" s="133"/>
      <c r="K294" s="133"/>
      <c r="L294" s="127">
        <v>158.27</v>
      </c>
      <c r="M294" s="121">
        <f t="shared" si="12"/>
        <v>158.27</v>
      </c>
      <c r="N294" s="135">
        <v>3500</v>
      </c>
      <c r="O294" s="135" t="s">
        <v>309</v>
      </c>
      <c r="P294" s="112">
        <v>40</v>
      </c>
      <c r="Q294" s="112" t="s">
        <v>1140</v>
      </c>
      <c r="R294" s="132">
        <f t="shared" si="11"/>
        <v>0.196</v>
      </c>
    </row>
    <row r="295" ht="24" customHeight="1" spans="1:18">
      <c r="A295" s="112">
        <v>293</v>
      </c>
      <c r="B295" s="122" t="s">
        <v>1141</v>
      </c>
      <c r="C295" s="122" t="s">
        <v>1142</v>
      </c>
      <c r="D295" s="118" t="s">
        <v>304</v>
      </c>
      <c r="E295" s="112"/>
      <c r="F295" s="135">
        <v>1</v>
      </c>
      <c r="G295" s="133"/>
      <c r="H295" s="133"/>
      <c r="I295" s="133"/>
      <c r="J295" s="133"/>
      <c r="K295" s="133"/>
      <c r="L295" s="127">
        <v>109.0125</v>
      </c>
      <c r="M295" s="121">
        <f t="shared" si="12"/>
        <v>109.0125</v>
      </c>
      <c r="N295" s="135" t="s">
        <v>1000</v>
      </c>
      <c r="O295" s="135">
        <v>1500</v>
      </c>
      <c r="P295" s="112">
        <v>40</v>
      </c>
      <c r="Q295" s="112" t="s">
        <v>1143</v>
      </c>
      <c r="R295" s="132">
        <f t="shared" si="11"/>
        <v>0.135</v>
      </c>
    </row>
    <row r="296" ht="24" customHeight="1" spans="1:18">
      <c r="A296" s="112">
        <v>294</v>
      </c>
      <c r="B296" s="122" t="s">
        <v>1144</v>
      </c>
      <c r="C296" s="122" t="s">
        <v>1145</v>
      </c>
      <c r="D296" s="118" t="s">
        <v>304</v>
      </c>
      <c r="E296" s="112"/>
      <c r="F296" s="135">
        <v>2</v>
      </c>
      <c r="G296" s="133"/>
      <c r="H296" s="133"/>
      <c r="I296" s="133"/>
      <c r="J296" s="133"/>
      <c r="K296" s="133"/>
      <c r="L296" s="127">
        <v>112.64625</v>
      </c>
      <c r="M296" s="121">
        <f t="shared" si="12"/>
        <v>225.2925</v>
      </c>
      <c r="N296" s="135" t="s">
        <v>1000</v>
      </c>
      <c r="O296" s="135">
        <v>1550</v>
      </c>
      <c r="P296" s="112">
        <v>40</v>
      </c>
      <c r="Q296" s="112" t="s">
        <v>1146</v>
      </c>
      <c r="R296" s="132">
        <f t="shared" si="11"/>
        <v>0.279</v>
      </c>
    </row>
    <row r="297" ht="24" customHeight="1" spans="1:18">
      <c r="A297" s="112">
        <v>295</v>
      </c>
      <c r="B297" s="122" t="s">
        <v>1147</v>
      </c>
      <c r="C297" s="122" t="s">
        <v>1148</v>
      </c>
      <c r="D297" s="118" t="s">
        <v>304</v>
      </c>
      <c r="E297" s="112"/>
      <c r="F297" s="135">
        <v>1</v>
      </c>
      <c r="G297" s="133"/>
      <c r="H297" s="133"/>
      <c r="I297" s="133"/>
      <c r="J297" s="133"/>
      <c r="K297" s="133"/>
      <c r="L297" s="127">
        <v>105.37875</v>
      </c>
      <c r="M297" s="121">
        <f t="shared" si="12"/>
        <v>105.37875</v>
      </c>
      <c r="N297" s="135" t="s">
        <v>1000</v>
      </c>
      <c r="O297" s="135">
        <v>1450</v>
      </c>
      <c r="P297" s="112">
        <v>40</v>
      </c>
      <c r="Q297" s="112" t="s">
        <v>1149</v>
      </c>
      <c r="R297" s="132">
        <f t="shared" si="11"/>
        <v>0.1305</v>
      </c>
    </row>
    <row r="298" ht="24" customHeight="1" spans="1:18">
      <c r="A298" s="112">
        <v>296</v>
      </c>
      <c r="B298" s="122" t="s">
        <v>1150</v>
      </c>
      <c r="C298" s="122" t="s">
        <v>1151</v>
      </c>
      <c r="D298" s="118" t="s">
        <v>304</v>
      </c>
      <c r="E298" s="112"/>
      <c r="F298" s="135">
        <v>3</v>
      </c>
      <c r="G298" s="133"/>
      <c r="H298" s="133"/>
      <c r="I298" s="133"/>
      <c r="J298" s="133"/>
      <c r="K298" s="133"/>
      <c r="L298" s="127">
        <v>67.58775</v>
      </c>
      <c r="M298" s="121">
        <f t="shared" si="12"/>
        <v>202.76325</v>
      </c>
      <c r="N298" s="135">
        <v>1550</v>
      </c>
      <c r="O298" s="135" t="s">
        <v>690</v>
      </c>
      <c r="P298" s="112">
        <v>40</v>
      </c>
      <c r="Q298" s="112" t="s">
        <v>1152</v>
      </c>
      <c r="R298" s="132">
        <f t="shared" si="11"/>
        <v>0.2511</v>
      </c>
    </row>
    <row r="299" ht="24" customHeight="1" spans="1:18">
      <c r="A299" s="112">
        <v>297</v>
      </c>
      <c r="B299" s="122" t="s">
        <v>1153</v>
      </c>
      <c r="C299" s="122" t="s">
        <v>1154</v>
      </c>
      <c r="D299" s="118" t="s">
        <v>304</v>
      </c>
      <c r="E299" s="112"/>
      <c r="F299" s="135">
        <v>1</v>
      </c>
      <c r="G299" s="133"/>
      <c r="H299" s="133"/>
      <c r="I299" s="133"/>
      <c r="J299" s="133"/>
      <c r="K299" s="133"/>
      <c r="L299" s="127">
        <v>67.58775</v>
      </c>
      <c r="M299" s="121">
        <f t="shared" si="12"/>
        <v>67.58775</v>
      </c>
      <c r="N299" s="135">
        <v>1350</v>
      </c>
      <c r="O299" s="135">
        <v>1550</v>
      </c>
      <c r="P299" s="112">
        <v>40</v>
      </c>
      <c r="Q299" s="112" t="s">
        <v>1155</v>
      </c>
      <c r="R299" s="132">
        <f t="shared" si="11"/>
        <v>0.0837</v>
      </c>
    </row>
    <row r="300" ht="24" customHeight="1" spans="1:18">
      <c r="A300" s="112">
        <v>298</v>
      </c>
      <c r="B300" s="122" t="s">
        <v>1156</v>
      </c>
      <c r="C300" s="122" t="s">
        <v>1157</v>
      </c>
      <c r="D300" s="118" t="s">
        <v>304</v>
      </c>
      <c r="E300" s="112"/>
      <c r="F300" s="135">
        <v>3</v>
      </c>
      <c r="G300" s="133"/>
      <c r="H300" s="133"/>
      <c r="I300" s="133"/>
      <c r="J300" s="133"/>
      <c r="K300" s="133"/>
      <c r="L300" s="127">
        <v>58.86675</v>
      </c>
      <c r="M300" s="121">
        <f t="shared" si="12"/>
        <v>176.60025</v>
      </c>
      <c r="N300" s="135">
        <v>1350</v>
      </c>
      <c r="O300" s="135" t="s">
        <v>690</v>
      </c>
      <c r="P300" s="112">
        <v>40</v>
      </c>
      <c r="Q300" s="112" t="s">
        <v>1158</v>
      </c>
      <c r="R300" s="132">
        <f t="shared" si="11"/>
        <v>0.2187</v>
      </c>
    </row>
    <row r="301" ht="24" customHeight="1" spans="1:18">
      <c r="A301" s="112">
        <v>299</v>
      </c>
      <c r="B301" s="122" t="s">
        <v>1159</v>
      </c>
      <c r="C301" s="122" t="s">
        <v>1160</v>
      </c>
      <c r="D301" s="118" t="s">
        <v>304</v>
      </c>
      <c r="E301" s="112"/>
      <c r="F301" s="135">
        <v>1</v>
      </c>
      <c r="G301" s="133"/>
      <c r="H301" s="133"/>
      <c r="I301" s="133"/>
      <c r="J301" s="133"/>
      <c r="K301" s="133"/>
      <c r="L301" s="127">
        <v>56.6865</v>
      </c>
      <c r="M301" s="121">
        <f t="shared" si="12"/>
        <v>56.6865</v>
      </c>
      <c r="N301" s="135">
        <v>1350</v>
      </c>
      <c r="O301" s="135" t="s">
        <v>586</v>
      </c>
      <c r="P301" s="112">
        <v>40</v>
      </c>
      <c r="Q301" s="112" t="s">
        <v>1161</v>
      </c>
      <c r="R301" s="132">
        <f t="shared" si="11"/>
        <v>0.0702</v>
      </c>
    </row>
    <row r="302" ht="24" customHeight="1" spans="1:18">
      <c r="A302" s="112">
        <v>300</v>
      </c>
      <c r="B302" s="122" t="s">
        <v>1162</v>
      </c>
      <c r="C302" s="122" t="s">
        <v>1163</v>
      </c>
      <c r="D302" s="118" t="s">
        <v>304</v>
      </c>
      <c r="E302" s="112"/>
      <c r="F302" s="135">
        <v>1</v>
      </c>
      <c r="G302" s="133"/>
      <c r="H302" s="133"/>
      <c r="I302" s="133"/>
      <c r="J302" s="133"/>
      <c r="K302" s="133"/>
      <c r="L302" s="127">
        <v>61.047</v>
      </c>
      <c r="M302" s="121">
        <f t="shared" si="12"/>
        <v>61.047</v>
      </c>
      <c r="N302" s="135">
        <v>1350</v>
      </c>
      <c r="O302" s="135" t="s">
        <v>309</v>
      </c>
      <c r="P302" s="112">
        <v>40</v>
      </c>
      <c r="Q302" s="112" t="s">
        <v>1164</v>
      </c>
      <c r="R302" s="132">
        <f t="shared" si="11"/>
        <v>0.0756</v>
      </c>
    </row>
    <row r="303" ht="24" customHeight="1" spans="1:18">
      <c r="A303" s="112">
        <v>301</v>
      </c>
      <c r="B303" s="122" t="s">
        <v>1165</v>
      </c>
      <c r="C303" s="122" t="s">
        <v>1166</v>
      </c>
      <c r="D303" s="118" t="s">
        <v>304</v>
      </c>
      <c r="E303" s="112"/>
      <c r="F303" s="135">
        <v>2</v>
      </c>
      <c r="G303" s="133"/>
      <c r="H303" s="133"/>
      <c r="I303" s="133"/>
      <c r="J303" s="133"/>
      <c r="K303" s="133"/>
      <c r="L303" s="127">
        <v>62.985</v>
      </c>
      <c r="M303" s="121">
        <f t="shared" si="12"/>
        <v>125.97</v>
      </c>
      <c r="N303" s="135">
        <v>1500</v>
      </c>
      <c r="O303" s="135" t="s">
        <v>586</v>
      </c>
      <c r="P303" s="112">
        <v>40</v>
      </c>
      <c r="Q303" s="112" t="s">
        <v>1167</v>
      </c>
      <c r="R303" s="132">
        <f t="shared" si="11"/>
        <v>0.156</v>
      </c>
    </row>
    <row r="304" ht="24" customHeight="1" spans="1:18">
      <c r="A304" s="112">
        <v>302</v>
      </c>
      <c r="B304" s="122" t="s">
        <v>1168</v>
      </c>
      <c r="C304" s="122" t="s">
        <v>1169</v>
      </c>
      <c r="D304" s="118" t="s">
        <v>304</v>
      </c>
      <c r="E304" s="112"/>
      <c r="F304" s="135">
        <v>2</v>
      </c>
      <c r="G304" s="133"/>
      <c r="H304" s="133"/>
      <c r="I304" s="133"/>
      <c r="J304" s="133"/>
      <c r="K304" s="133"/>
      <c r="L304" s="127">
        <v>67.83</v>
      </c>
      <c r="M304" s="121">
        <f t="shared" si="12"/>
        <v>135.66</v>
      </c>
      <c r="N304" s="135">
        <v>1500</v>
      </c>
      <c r="O304" s="135" t="s">
        <v>309</v>
      </c>
      <c r="P304" s="112">
        <v>40</v>
      </c>
      <c r="Q304" s="112" t="s">
        <v>1170</v>
      </c>
      <c r="R304" s="132">
        <f t="shared" si="11"/>
        <v>0.168</v>
      </c>
    </row>
    <row r="305" ht="24" customHeight="1" spans="1:18">
      <c r="A305" s="112">
        <v>303</v>
      </c>
      <c r="B305" s="122" t="s">
        <v>1171</v>
      </c>
      <c r="C305" s="122" t="s">
        <v>1172</v>
      </c>
      <c r="D305" s="118" t="s">
        <v>304</v>
      </c>
      <c r="E305" s="112"/>
      <c r="F305" s="135">
        <v>1</v>
      </c>
      <c r="G305" s="133"/>
      <c r="H305" s="133"/>
      <c r="I305" s="133"/>
      <c r="J305" s="133"/>
      <c r="K305" s="133"/>
      <c r="L305" s="127">
        <v>77.60075</v>
      </c>
      <c r="M305" s="121">
        <f t="shared" si="12"/>
        <v>77.60075</v>
      </c>
      <c r="N305" s="135">
        <v>1550</v>
      </c>
      <c r="O305" s="135" t="s">
        <v>1076</v>
      </c>
      <c r="P305" s="112">
        <v>40</v>
      </c>
      <c r="Q305" s="112" t="s">
        <v>1173</v>
      </c>
      <c r="R305" s="132">
        <f t="shared" si="11"/>
        <v>0.0961</v>
      </c>
    </row>
    <row r="306" ht="24" customHeight="1" spans="1:18">
      <c r="A306" s="112">
        <v>304</v>
      </c>
      <c r="B306" s="122" t="s">
        <v>1174</v>
      </c>
      <c r="C306" s="122" t="s">
        <v>1175</v>
      </c>
      <c r="D306" s="118" t="s">
        <v>304</v>
      </c>
      <c r="E306" s="112"/>
      <c r="F306" s="135">
        <v>1</v>
      </c>
      <c r="G306" s="133"/>
      <c r="H306" s="133"/>
      <c r="I306" s="133"/>
      <c r="J306" s="133"/>
      <c r="K306" s="133"/>
      <c r="L306" s="127">
        <v>65.0845</v>
      </c>
      <c r="M306" s="121">
        <f t="shared" si="12"/>
        <v>65.0845</v>
      </c>
      <c r="N306" s="135">
        <v>1550</v>
      </c>
      <c r="O306" s="135" t="s">
        <v>586</v>
      </c>
      <c r="P306" s="112">
        <v>40</v>
      </c>
      <c r="Q306" s="112" t="s">
        <v>1176</v>
      </c>
      <c r="R306" s="132">
        <f t="shared" si="11"/>
        <v>0.0806</v>
      </c>
    </row>
    <row r="307" ht="24" customHeight="1" spans="1:18">
      <c r="A307" s="112">
        <v>305</v>
      </c>
      <c r="B307" s="122" t="s">
        <v>1177</v>
      </c>
      <c r="C307" s="122" t="s">
        <v>1178</v>
      </c>
      <c r="D307" s="118" t="s">
        <v>304</v>
      </c>
      <c r="E307" s="112"/>
      <c r="F307" s="135">
        <v>1</v>
      </c>
      <c r="G307" s="133"/>
      <c r="H307" s="133"/>
      <c r="I307" s="133"/>
      <c r="J307" s="133"/>
      <c r="K307" s="133"/>
      <c r="L307" s="127">
        <v>70.091</v>
      </c>
      <c r="M307" s="121">
        <f t="shared" si="12"/>
        <v>70.091</v>
      </c>
      <c r="N307" s="135">
        <v>1550</v>
      </c>
      <c r="O307" s="135" t="s">
        <v>309</v>
      </c>
      <c r="P307" s="112">
        <v>40</v>
      </c>
      <c r="Q307" s="112" t="s">
        <v>1179</v>
      </c>
      <c r="R307" s="132">
        <f t="shared" si="11"/>
        <v>0.0868</v>
      </c>
    </row>
    <row r="308" ht="24" customHeight="1" spans="1:18">
      <c r="A308" s="112">
        <v>306</v>
      </c>
      <c r="B308" s="117" t="s">
        <v>1180</v>
      </c>
      <c r="C308" s="117" t="s">
        <v>1181</v>
      </c>
      <c r="D308" s="118" t="s">
        <v>304</v>
      </c>
      <c r="E308" s="112"/>
      <c r="F308" s="135">
        <v>16</v>
      </c>
      <c r="G308" s="133"/>
      <c r="H308" s="133"/>
      <c r="I308" s="133"/>
      <c r="J308" s="133"/>
      <c r="K308" s="133"/>
      <c r="L308" s="127">
        <v>58.6245</v>
      </c>
      <c r="M308" s="121">
        <f t="shared" si="12"/>
        <v>937.992</v>
      </c>
      <c r="N308" s="135">
        <v>1650</v>
      </c>
      <c r="O308" s="135" t="s">
        <v>1069</v>
      </c>
      <c r="P308" s="112">
        <v>40</v>
      </c>
      <c r="Q308" s="112" t="s">
        <v>1182</v>
      </c>
      <c r="R308" s="132">
        <f t="shared" si="11"/>
        <v>1.1616</v>
      </c>
    </row>
    <row r="309" ht="24" customHeight="1" spans="1:18">
      <c r="A309" s="112">
        <v>307</v>
      </c>
      <c r="B309" s="117" t="s">
        <v>1183</v>
      </c>
      <c r="C309" s="117" t="s">
        <v>1184</v>
      </c>
      <c r="D309" s="118" t="s">
        <v>304</v>
      </c>
      <c r="E309" s="112"/>
      <c r="F309" s="135">
        <v>27</v>
      </c>
      <c r="G309" s="133"/>
      <c r="H309" s="133"/>
      <c r="I309" s="133"/>
      <c r="J309" s="133"/>
      <c r="K309" s="133"/>
      <c r="L309" s="127">
        <v>56.848</v>
      </c>
      <c r="M309" s="121">
        <f t="shared" si="12"/>
        <v>1534.896</v>
      </c>
      <c r="N309" s="135">
        <v>1600</v>
      </c>
      <c r="O309" s="135" t="s">
        <v>1069</v>
      </c>
      <c r="P309" s="112">
        <v>40</v>
      </c>
      <c r="Q309" s="112" t="s">
        <v>1185</v>
      </c>
      <c r="R309" s="132">
        <f t="shared" si="11"/>
        <v>1.9008</v>
      </c>
    </row>
    <row r="310" ht="24" customHeight="1" spans="1:18">
      <c r="A310" s="112">
        <v>308</v>
      </c>
      <c r="B310" s="117" t="s">
        <v>1186</v>
      </c>
      <c r="C310" s="117" t="s">
        <v>1187</v>
      </c>
      <c r="D310" s="118" t="s">
        <v>304</v>
      </c>
      <c r="E310" s="112"/>
      <c r="F310" s="135">
        <v>58</v>
      </c>
      <c r="G310" s="133"/>
      <c r="H310" s="133"/>
      <c r="I310" s="133"/>
      <c r="J310" s="133"/>
      <c r="K310" s="133"/>
      <c r="L310" s="127">
        <v>65.7305</v>
      </c>
      <c r="M310" s="121">
        <f t="shared" si="12"/>
        <v>3812.369</v>
      </c>
      <c r="N310" s="135">
        <v>1850</v>
      </c>
      <c r="O310" s="135" t="s">
        <v>1069</v>
      </c>
      <c r="P310" s="112">
        <v>40</v>
      </c>
      <c r="Q310" s="112" t="s">
        <v>1188</v>
      </c>
      <c r="R310" s="132">
        <f t="shared" si="11"/>
        <v>4.7212</v>
      </c>
    </row>
    <row r="311" ht="24" customHeight="1" spans="1:18">
      <c r="A311" s="112">
        <v>309</v>
      </c>
      <c r="B311" s="117" t="s">
        <v>1189</v>
      </c>
      <c r="C311" s="117" t="s">
        <v>1190</v>
      </c>
      <c r="D311" s="118" t="s">
        <v>304</v>
      </c>
      <c r="E311" s="112"/>
      <c r="F311" s="135">
        <v>23</v>
      </c>
      <c r="G311" s="133"/>
      <c r="H311" s="133"/>
      <c r="I311" s="133"/>
      <c r="J311" s="133"/>
      <c r="K311" s="133"/>
      <c r="L311" s="127">
        <v>63.954</v>
      </c>
      <c r="M311" s="121">
        <f t="shared" si="12"/>
        <v>1470.942</v>
      </c>
      <c r="N311" s="135">
        <v>1800</v>
      </c>
      <c r="O311" s="135" t="s">
        <v>1069</v>
      </c>
      <c r="P311" s="112">
        <v>40</v>
      </c>
      <c r="Q311" s="112" t="s">
        <v>1191</v>
      </c>
      <c r="R311" s="132">
        <f t="shared" si="11"/>
        <v>1.8216</v>
      </c>
    </row>
    <row r="312" ht="24" customHeight="1" spans="1:18">
      <c r="A312" s="112">
        <v>310</v>
      </c>
      <c r="B312" s="117" t="s">
        <v>1192</v>
      </c>
      <c r="C312" s="117" t="s">
        <v>1193</v>
      </c>
      <c r="D312" s="118" t="s">
        <v>304</v>
      </c>
      <c r="E312" s="112"/>
      <c r="F312" s="135">
        <v>4</v>
      </c>
      <c r="G312" s="133"/>
      <c r="H312" s="133"/>
      <c r="I312" s="133"/>
      <c r="J312" s="133"/>
      <c r="K312" s="133"/>
      <c r="L312" s="127">
        <v>47.6102</v>
      </c>
      <c r="M312" s="121">
        <f t="shared" si="12"/>
        <v>190.4408</v>
      </c>
      <c r="N312" s="135">
        <v>1340</v>
      </c>
      <c r="O312" s="135" t="s">
        <v>1069</v>
      </c>
      <c r="P312" s="112">
        <v>40</v>
      </c>
      <c r="Q312" s="112" t="s">
        <v>1194</v>
      </c>
      <c r="R312" s="132">
        <f t="shared" si="11"/>
        <v>0.23584</v>
      </c>
    </row>
    <row r="313" ht="24" customHeight="1" spans="1:18">
      <c r="A313" s="112">
        <v>311</v>
      </c>
      <c r="B313" s="117" t="s">
        <v>1195</v>
      </c>
      <c r="C313" s="117" t="s">
        <v>1196</v>
      </c>
      <c r="D313" s="118" t="s">
        <v>304</v>
      </c>
      <c r="E313" s="112"/>
      <c r="F313" s="135">
        <v>6</v>
      </c>
      <c r="G313" s="133"/>
      <c r="H313" s="133"/>
      <c r="I313" s="133"/>
      <c r="J313" s="133"/>
      <c r="K313" s="133"/>
      <c r="L313" s="127">
        <v>90.6015</v>
      </c>
      <c r="M313" s="121">
        <f t="shared" si="12"/>
        <v>543.609</v>
      </c>
      <c r="N313" s="135">
        <v>1700</v>
      </c>
      <c r="O313" s="135" t="s">
        <v>869</v>
      </c>
      <c r="P313" s="112">
        <v>40</v>
      </c>
      <c r="Q313" s="112" t="s">
        <v>1197</v>
      </c>
      <c r="R313" s="132">
        <f t="shared" si="11"/>
        <v>0.6732</v>
      </c>
    </row>
    <row r="314" ht="24" customHeight="1" spans="1:18">
      <c r="A314" s="112">
        <v>312</v>
      </c>
      <c r="B314" s="117" t="s">
        <v>1198</v>
      </c>
      <c r="C314" s="117" t="s">
        <v>1199</v>
      </c>
      <c r="D314" s="118" t="s">
        <v>304</v>
      </c>
      <c r="E314" s="112"/>
      <c r="F314" s="135">
        <v>15</v>
      </c>
      <c r="G314" s="133"/>
      <c r="H314" s="133"/>
      <c r="I314" s="133"/>
      <c r="J314" s="133"/>
      <c r="K314" s="133"/>
      <c r="L314" s="127">
        <v>60.401</v>
      </c>
      <c r="M314" s="121">
        <f t="shared" si="12"/>
        <v>906.015</v>
      </c>
      <c r="N314" s="135">
        <v>1700</v>
      </c>
      <c r="O314" s="135" t="s">
        <v>1069</v>
      </c>
      <c r="P314" s="112">
        <v>40</v>
      </c>
      <c r="Q314" s="112" t="s">
        <v>1200</v>
      </c>
      <c r="R314" s="132">
        <f t="shared" si="11"/>
        <v>1.122</v>
      </c>
    </row>
    <row r="315" ht="24" customHeight="1" spans="1:18">
      <c r="A315" s="112">
        <v>313</v>
      </c>
      <c r="B315" s="117" t="s">
        <v>1201</v>
      </c>
      <c r="C315" s="117" t="s">
        <v>1202</v>
      </c>
      <c r="D315" s="118" t="s">
        <v>304</v>
      </c>
      <c r="E315" s="112"/>
      <c r="F315" s="135">
        <v>4</v>
      </c>
      <c r="G315" s="133"/>
      <c r="H315" s="133"/>
      <c r="I315" s="133"/>
      <c r="J315" s="133"/>
      <c r="K315" s="133"/>
      <c r="L315" s="127">
        <v>85.272</v>
      </c>
      <c r="M315" s="121">
        <f t="shared" si="12"/>
        <v>341.088</v>
      </c>
      <c r="N315" s="135">
        <v>1600</v>
      </c>
      <c r="O315" s="135" t="s">
        <v>869</v>
      </c>
      <c r="P315" s="112">
        <v>40</v>
      </c>
      <c r="Q315" s="112" t="s">
        <v>1203</v>
      </c>
      <c r="R315" s="132">
        <f t="shared" si="11"/>
        <v>0.4224</v>
      </c>
    </row>
    <row r="316" ht="24" customHeight="1" spans="1:18">
      <c r="A316" s="112">
        <v>314</v>
      </c>
      <c r="B316" s="117" t="s">
        <v>1204</v>
      </c>
      <c r="C316" s="117" t="s">
        <v>1205</v>
      </c>
      <c r="D316" s="118" t="s">
        <v>304</v>
      </c>
      <c r="E316" s="112"/>
      <c r="F316" s="135">
        <v>6</v>
      </c>
      <c r="G316" s="133"/>
      <c r="H316" s="133"/>
      <c r="I316" s="133"/>
      <c r="J316" s="133"/>
      <c r="K316" s="133"/>
      <c r="L316" s="127">
        <v>56.45717</v>
      </c>
      <c r="M316" s="121">
        <f t="shared" si="12"/>
        <v>338.74302</v>
      </c>
      <c r="N316" s="135">
        <v>1589</v>
      </c>
      <c r="O316" s="135" t="s">
        <v>1069</v>
      </c>
      <c r="P316" s="112">
        <v>40</v>
      </c>
      <c r="Q316" s="112" t="s">
        <v>1206</v>
      </c>
      <c r="R316" s="132">
        <f t="shared" si="11"/>
        <v>0.419496</v>
      </c>
    </row>
    <row r="317" ht="24" customHeight="1" spans="1:18">
      <c r="A317" s="112">
        <v>315</v>
      </c>
      <c r="B317" s="117" t="s">
        <v>1207</v>
      </c>
      <c r="C317" s="117" t="s">
        <v>1208</v>
      </c>
      <c r="D317" s="118" t="s">
        <v>304</v>
      </c>
      <c r="E317" s="112"/>
      <c r="F317" s="135">
        <v>26</v>
      </c>
      <c r="G317" s="133"/>
      <c r="H317" s="133"/>
      <c r="I317" s="133"/>
      <c r="J317" s="133"/>
      <c r="K317" s="133"/>
      <c r="L317" s="127">
        <v>53.295</v>
      </c>
      <c r="M317" s="121">
        <f t="shared" si="12"/>
        <v>1385.67</v>
      </c>
      <c r="N317" s="135">
        <v>1500</v>
      </c>
      <c r="O317" s="135" t="s">
        <v>1069</v>
      </c>
      <c r="P317" s="112">
        <v>40</v>
      </c>
      <c r="Q317" s="112" t="s">
        <v>1209</v>
      </c>
      <c r="R317" s="132">
        <f t="shared" si="11"/>
        <v>1.716</v>
      </c>
    </row>
    <row r="318" ht="24" customHeight="1" spans="1:18">
      <c r="A318" s="112">
        <v>316</v>
      </c>
      <c r="B318" s="122" t="s">
        <v>1210</v>
      </c>
      <c r="C318" s="122" t="s">
        <v>1211</v>
      </c>
      <c r="D318" s="118" t="s">
        <v>304</v>
      </c>
      <c r="E318" s="112"/>
      <c r="F318" s="135">
        <v>6</v>
      </c>
      <c r="G318" s="133"/>
      <c r="H318" s="133"/>
      <c r="I318" s="133"/>
      <c r="J318" s="133"/>
      <c r="K318" s="133"/>
      <c r="L318" s="127">
        <v>67.89783</v>
      </c>
      <c r="M318" s="121">
        <f t="shared" si="12"/>
        <v>407.38698</v>
      </c>
      <c r="N318" s="135">
        <v>1911</v>
      </c>
      <c r="O318" s="135" t="s">
        <v>1069</v>
      </c>
      <c r="P318" s="112">
        <v>40</v>
      </c>
      <c r="Q318" s="112" t="s">
        <v>1212</v>
      </c>
      <c r="R318" s="132">
        <f t="shared" si="11"/>
        <v>0.504504</v>
      </c>
    </row>
    <row r="319" ht="24" customHeight="1" spans="1:18">
      <c r="A319" s="112">
        <v>317</v>
      </c>
      <c r="B319" s="122" t="s">
        <v>1213</v>
      </c>
      <c r="C319" s="122" t="s">
        <v>1214</v>
      </c>
      <c r="D319" s="118" t="s">
        <v>304</v>
      </c>
      <c r="E319" s="112"/>
      <c r="F319" s="135">
        <v>10</v>
      </c>
      <c r="G319" s="133"/>
      <c r="H319" s="133"/>
      <c r="I319" s="133"/>
      <c r="J319" s="133"/>
      <c r="K319" s="133"/>
      <c r="L319" s="127">
        <v>92.378</v>
      </c>
      <c r="M319" s="121">
        <f t="shared" si="12"/>
        <v>923.78</v>
      </c>
      <c r="N319" s="135">
        <v>2600</v>
      </c>
      <c r="O319" s="135" t="s">
        <v>1069</v>
      </c>
      <c r="P319" s="112">
        <v>40</v>
      </c>
      <c r="Q319" s="112" t="s">
        <v>1215</v>
      </c>
      <c r="R319" s="132">
        <f t="shared" si="11"/>
        <v>1.144</v>
      </c>
    </row>
    <row r="320" ht="24" customHeight="1" spans="1:18">
      <c r="A320" s="112">
        <v>318</v>
      </c>
      <c r="B320" s="122" t="s">
        <v>1216</v>
      </c>
      <c r="C320" s="122" t="s">
        <v>1217</v>
      </c>
      <c r="D320" s="118" t="s">
        <v>304</v>
      </c>
      <c r="E320" s="112"/>
      <c r="F320" s="135">
        <v>6</v>
      </c>
      <c r="G320" s="133"/>
      <c r="H320" s="133"/>
      <c r="I320" s="133"/>
      <c r="J320" s="133"/>
      <c r="K320" s="133"/>
      <c r="L320" s="127">
        <v>106.48341</v>
      </c>
      <c r="M320" s="121">
        <f t="shared" si="12"/>
        <v>638.90046</v>
      </c>
      <c r="N320" s="135">
        <v>2997</v>
      </c>
      <c r="O320" s="135" t="s">
        <v>1069</v>
      </c>
      <c r="P320" s="112">
        <v>40</v>
      </c>
      <c r="Q320" s="112" t="s">
        <v>1218</v>
      </c>
      <c r="R320" s="132">
        <f t="shared" si="11"/>
        <v>0.791208</v>
      </c>
    </row>
    <row r="321" ht="24" customHeight="1" spans="1:18">
      <c r="A321" s="112">
        <v>319</v>
      </c>
      <c r="B321" s="122" t="s">
        <v>1219</v>
      </c>
      <c r="C321" s="122" t="s">
        <v>1220</v>
      </c>
      <c r="D321" s="118" t="s">
        <v>304</v>
      </c>
      <c r="E321" s="112"/>
      <c r="F321" s="135">
        <v>2</v>
      </c>
      <c r="G321" s="133"/>
      <c r="H321" s="133"/>
      <c r="I321" s="133"/>
      <c r="J321" s="133"/>
      <c r="K321" s="133"/>
      <c r="L321" s="127">
        <v>92.418375</v>
      </c>
      <c r="M321" s="121">
        <f t="shared" si="12"/>
        <v>184.83675</v>
      </c>
      <c r="N321" s="135" t="s">
        <v>1221</v>
      </c>
      <c r="O321" s="135">
        <v>1750</v>
      </c>
      <c r="P321" s="112">
        <v>40</v>
      </c>
      <c r="Q321" s="112" t="s">
        <v>1222</v>
      </c>
      <c r="R321" s="132">
        <f t="shared" si="11"/>
        <v>0.2289</v>
      </c>
    </row>
    <row r="322" ht="24" customHeight="1" spans="1:18">
      <c r="A322" s="112">
        <v>320</v>
      </c>
      <c r="B322" s="122" t="s">
        <v>1223</v>
      </c>
      <c r="C322" s="122" t="s">
        <v>1224</v>
      </c>
      <c r="D322" s="118" t="s">
        <v>304</v>
      </c>
      <c r="E322" s="112"/>
      <c r="F322" s="135">
        <v>2</v>
      </c>
      <c r="G322" s="133"/>
      <c r="H322" s="133"/>
      <c r="I322" s="133"/>
      <c r="J322" s="133"/>
      <c r="K322" s="133"/>
      <c r="L322" s="127">
        <v>81.96125</v>
      </c>
      <c r="M322" s="121">
        <f t="shared" si="12"/>
        <v>163.9225</v>
      </c>
      <c r="N322" s="135">
        <v>1750</v>
      </c>
      <c r="O322" s="135" t="s">
        <v>1225</v>
      </c>
      <c r="P322" s="112">
        <v>40</v>
      </c>
      <c r="Q322" s="112" t="s">
        <v>1226</v>
      </c>
      <c r="R322" s="132">
        <f t="shared" si="11"/>
        <v>0.203</v>
      </c>
    </row>
    <row r="323" ht="24" customHeight="1" spans="1:18">
      <c r="A323" s="112">
        <v>321</v>
      </c>
      <c r="B323" s="122" t="s">
        <v>1227</v>
      </c>
      <c r="C323" s="122" t="s">
        <v>1228</v>
      </c>
      <c r="D323" s="118" t="s">
        <v>304</v>
      </c>
      <c r="E323" s="112"/>
      <c r="F323" s="135">
        <v>14</v>
      </c>
      <c r="G323" s="133"/>
      <c r="H323" s="133"/>
      <c r="I323" s="133"/>
      <c r="J323" s="133"/>
      <c r="K323" s="133"/>
      <c r="L323" s="127">
        <v>62.1775</v>
      </c>
      <c r="M323" s="121">
        <f t="shared" si="12"/>
        <v>870.485</v>
      </c>
      <c r="N323" s="135">
        <v>1750</v>
      </c>
      <c r="O323" s="135" t="s">
        <v>1069</v>
      </c>
      <c r="P323" s="112">
        <v>40</v>
      </c>
      <c r="Q323" s="112" t="s">
        <v>1229</v>
      </c>
      <c r="R323" s="132">
        <f t="shared" si="11"/>
        <v>1.078</v>
      </c>
    </row>
    <row r="324" ht="24" customHeight="1" spans="1:18">
      <c r="A324" s="112">
        <v>322</v>
      </c>
      <c r="B324" s="122" t="s">
        <v>1230</v>
      </c>
      <c r="C324" s="122" t="s">
        <v>1231</v>
      </c>
      <c r="D324" s="118" t="s">
        <v>304</v>
      </c>
      <c r="E324" s="112"/>
      <c r="F324" s="135">
        <v>4</v>
      </c>
      <c r="G324" s="133"/>
      <c r="H324" s="133"/>
      <c r="I324" s="133"/>
      <c r="J324" s="133"/>
      <c r="K324" s="133"/>
      <c r="L324" s="127">
        <v>93.26625</v>
      </c>
      <c r="M324" s="121">
        <f t="shared" si="12"/>
        <v>373.065</v>
      </c>
      <c r="N324" s="135">
        <v>1750</v>
      </c>
      <c r="O324" s="135" t="s">
        <v>869</v>
      </c>
      <c r="P324" s="112">
        <v>40</v>
      </c>
      <c r="Q324" s="112" t="s">
        <v>1232</v>
      </c>
      <c r="R324" s="132">
        <f t="shared" si="11"/>
        <v>0.462</v>
      </c>
    </row>
    <row r="325" ht="24" customHeight="1" spans="1:18">
      <c r="A325" s="112">
        <v>323</v>
      </c>
      <c r="B325" s="122" t="s">
        <v>1233</v>
      </c>
      <c r="C325" s="122" t="s">
        <v>1234</v>
      </c>
      <c r="D325" s="118" t="s">
        <v>304</v>
      </c>
      <c r="E325" s="112"/>
      <c r="F325" s="135">
        <v>4</v>
      </c>
      <c r="G325" s="133"/>
      <c r="H325" s="133"/>
      <c r="I325" s="133"/>
      <c r="J325" s="133"/>
      <c r="K325" s="133"/>
      <c r="L325" s="127">
        <v>92.418375</v>
      </c>
      <c r="M325" s="121">
        <f t="shared" si="12"/>
        <v>369.6735</v>
      </c>
      <c r="N325" s="135" t="s">
        <v>1221</v>
      </c>
      <c r="O325" s="135">
        <v>1750</v>
      </c>
      <c r="P325" s="112">
        <v>40</v>
      </c>
      <c r="Q325" s="112" t="s">
        <v>1222</v>
      </c>
      <c r="R325" s="132">
        <f t="shared" si="11"/>
        <v>0.4578</v>
      </c>
    </row>
    <row r="326" ht="24" customHeight="1" spans="1:18">
      <c r="A326" s="112">
        <v>324</v>
      </c>
      <c r="B326" s="122" t="s">
        <v>1235</v>
      </c>
      <c r="C326" s="122" t="s">
        <v>1236</v>
      </c>
      <c r="D326" s="118" t="s">
        <v>304</v>
      </c>
      <c r="E326" s="112"/>
      <c r="F326" s="135">
        <v>4</v>
      </c>
      <c r="G326" s="133"/>
      <c r="H326" s="133"/>
      <c r="I326" s="133"/>
      <c r="J326" s="133"/>
      <c r="K326" s="133"/>
      <c r="L326" s="127">
        <v>81.96125</v>
      </c>
      <c r="M326" s="121">
        <f t="shared" si="12"/>
        <v>327.845</v>
      </c>
      <c r="N326" s="135">
        <v>1750</v>
      </c>
      <c r="O326" s="135" t="s">
        <v>1225</v>
      </c>
      <c r="P326" s="112">
        <v>40</v>
      </c>
      <c r="Q326" s="112" t="s">
        <v>1226</v>
      </c>
      <c r="R326" s="132">
        <f t="shared" si="11"/>
        <v>0.406</v>
      </c>
    </row>
    <row r="327" ht="24" customHeight="1" spans="1:18">
      <c r="A327" s="112">
        <v>325</v>
      </c>
      <c r="B327" s="122" t="s">
        <v>1237</v>
      </c>
      <c r="C327" s="122" t="s">
        <v>1238</v>
      </c>
      <c r="D327" s="118" t="s">
        <v>304</v>
      </c>
      <c r="E327" s="112"/>
      <c r="F327" s="135">
        <v>29</v>
      </c>
      <c r="G327" s="133"/>
      <c r="H327" s="133"/>
      <c r="I327" s="133"/>
      <c r="J327" s="133"/>
      <c r="K327" s="133"/>
      <c r="L327" s="127">
        <v>62.1775</v>
      </c>
      <c r="M327" s="121">
        <f t="shared" si="12"/>
        <v>1803.1475</v>
      </c>
      <c r="N327" s="135">
        <v>1750</v>
      </c>
      <c r="O327" s="135" t="s">
        <v>1069</v>
      </c>
      <c r="P327" s="112">
        <v>40</v>
      </c>
      <c r="Q327" s="112" t="s">
        <v>1229</v>
      </c>
      <c r="R327" s="132">
        <f t="shared" si="11"/>
        <v>2.233</v>
      </c>
    </row>
    <row r="328" ht="24" customHeight="1" spans="1:18">
      <c r="A328" s="112">
        <v>326</v>
      </c>
      <c r="B328" s="122" t="s">
        <v>1239</v>
      </c>
      <c r="C328" s="122" t="s">
        <v>1240</v>
      </c>
      <c r="D328" s="118" t="s">
        <v>304</v>
      </c>
      <c r="E328" s="112"/>
      <c r="F328" s="135">
        <v>4</v>
      </c>
      <c r="G328" s="133"/>
      <c r="H328" s="133"/>
      <c r="I328" s="133"/>
      <c r="J328" s="133"/>
      <c r="K328" s="133"/>
      <c r="L328" s="127">
        <v>93.26625</v>
      </c>
      <c r="M328" s="121">
        <f t="shared" si="12"/>
        <v>373.065</v>
      </c>
      <c r="N328" s="135">
        <v>1750</v>
      </c>
      <c r="O328" s="135" t="s">
        <v>869</v>
      </c>
      <c r="P328" s="112">
        <v>40</v>
      </c>
      <c r="Q328" s="112" t="s">
        <v>1232</v>
      </c>
      <c r="R328" s="132">
        <f t="shared" si="11"/>
        <v>0.462</v>
      </c>
    </row>
    <row r="329" ht="24" customHeight="1" spans="1:18">
      <c r="A329" s="112">
        <v>327</v>
      </c>
      <c r="B329" s="117" t="s">
        <v>1241</v>
      </c>
      <c r="C329" s="117" t="s">
        <v>1242</v>
      </c>
      <c r="D329" s="118" t="s">
        <v>304</v>
      </c>
      <c r="E329" s="112"/>
      <c r="F329" s="135">
        <v>2</v>
      </c>
      <c r="G329" s="133"/>
      <c r="H329" s="133"/>
      <c r="I329" s="133"/>
      <c r="J329" s="133"/>
      <c r="K329" s="133"/>
      <c r="L329" s="127">
        <v>112.2223125</v>
      </c>
      <c r="M329" s="121">
        <f t="shared" si="12"/>
        <v>224.444625</v>
      </c>
      <c r="N329" s="135">
        <v>2125</v>
      </c>
      <c r="O329" s="135" t="s">
        <v>1221</v>
      </c>
      <c r="P329" s="112">
        <v>40</v>
      </c>
      <c r="Q329" s="112" t="s">
        <v>1243</v>
      </c>
      <c r="R329" s="132">
        <f t="shared" si="11"/>
        <v>0.27795</v>
      </c>
    </row>
    <row r="330" ht="24" customHeight="1" spans="1:18">
      <c r="A330" s="112">
        <v>328</v>
      </c>
      <c r="B330" s="117" t="s">
        <v>1244</v>
      </c>
      <c r="C330" s="117" t="s">
        <v>1245</v>
      </c>
      <c r="D330" s="118" t="s">
        <v>304</v>
      </c>
      <c r="E330" s="112"/>
      <c r="F330" s="135">
        <v>2</v>
      </c>
      <c r="G330" s="133"/>
      <c r="H330" s="133"/>
      <c r="I330" s="133"/>
      <c r="J330" s="133"/>
      <c r="K330" s="133"/>
      <c r="L330" s="127">
        <v>99.524375</v>
      </c>
      <c r="M330" s="121">
        <f t="shared" si="12"/>
        <v>199.04875</v>
      </c>
      <c r="N330" s="135">
        <v>2125</v>
      </c>
      <c r="O330" s="135" t="s">
        <v>1225</v>
      </c>
      <c r="P330" s="112">
        <v>40</v>
      </c>
      <c r="Q330" s="112" t="s">
        <v>1246</v>
      </c>
      <c r="R330" s="132">
        <f t="shared" si="11"/>
        <v>0.2465</v>
      </c>
    </row>
    <row r="331" ht="24" customHeight="1" spans="1:18">
      <c r="A331" s="112">
        <v>329</v>
      </c>
      <c r="B331" s="117" t="s">
        <v>1247</v>
      </c>
      <c r="C331" s="117" t="s">
        <v>1248</v>
      </c>
      <c r="D331" s="118" t="s">
        <v>304</v>
      </c>
      <c r="E331" s="112"/>
      <c r="F331" s="135">
        <v>12</v>
      </c>
      <c r="G331" s="133"/>
      <c r="H331" s="133"/>
      <c r="I331" s="133"/>
      <c r="J331" s="133"/>
      <c r="K331" s="133"/>
      <c r="L331" s="127">
        <v>75.50125</v>
      </c>
      <c r="M331" s="121">
        <f t="shared" si="12"/>
        <v>906.015</v>
      </c>
      <c r="N331" s="135">
        <v>2125</v>
      </c>
      <c r="O331" s="135" t="s">
        <v>1069</v>
      </c>
      <c r="P331" s="112">
        <v>40</v>
      </c>
      <c r="Q331" s="112" t="s">
        <v>1249</v>
      </c>
      <c r="R331" s="132">
        <f t="shared" si="11"/>
        <v>1.122</v>
      </c>
    </row>
    <row r="332" ht="24" customHeight="1" spans="1:18">
      <c r="A332" s="112">
        <v>330</v>
      </c>
      <c r="B332" s="117" t="s">
        <v>1250</v>
      </c>
      <c r="C332" s="117" t="s">
        <v>1251</v>
      </c>
      <c r="D332" s="118" t="s">
        <v>304</v>
      </c>
      <c r="E332" s="112"/>
      <c r="F332" s="135">
        <v>6</v>
      </c>
      <c r="G332" s="133"/>
      <c r="H332" s="133"/>
      <c r="I332" s="133"/>
      <c r="J332" s="133"/>
      <c r="K332" s="133"/>
      <c r="L332" s="127">
        <v>90.132504</v>
      </c>
      <c r="M332" s="121">
        <f t="shared" si="12"/>
        <v>540.795024</v>
      </c>
      <c r="N332" s="135">
        <v>1812</v>
      </c>
      <c r="O332" s="135" t="s">
        <v>1252</v>
      </c>
      <c r="P332" s="112">
        <v>40</v>
      </c>
      <c r="Q332" s="112" t="s">
        <v>1253</v>
      </c>
      <c r="R332" s="132">
        <f t="shared" si="11"/>
        <v>0.6697152</v>
      </c>
    </row>
    <row r="333" ht="24" customHeight="1" spans="1:18">
      <c r="A333" s="112">
        <v>331</v>
      </c>
      <c r="B333" s="117" t="s">
        <v>1254</v>
      </c>
      <c r="C333" s="117" t="s">
        <v>1255</v>
      </c>
      <c r="D333" s="118" t="s">
        <v>304</v>
      </c>
      <c r="E333" s="112"/>
      <c r="F333" s="135">
        <v>2</v>
      </c>
      <c r="G333" s="133"/>
      <c r="H333" s="133"/>
      <c r="I333" s="133"/>
      <c r="J333" s="133"/>
      <c r="K333" s="133"/>
      <c r="L333" s="127">
        <v>143.9086125</v>
      </c>
      <c r="M333" s="121">
        <f t="shared" si="12"/>
        <v>287.817225</v>
      </c>
      <c r="N333" s="135">
        <v>2725</v>
      </c>
      <c r="O333" s="135" t="s">
        <v>1221</v>
      </c>
      <c r="P333" s="112">
        <v>40</v>
      </c>
      <c r="Q333" s="112" t="s">
        <v>1256</v>
      </c>
      <c r="R333" s="132">
        <f t="shared" si="11"/>
        <v>0.35643</v>
      </c>
    </row>
    <row r="334" ht="24" customHeight="1" spans="1:18">
      <c r="A334" s="112">
        <v>332</v>
      </c>
      <c r="B334" s="117" t="s">
        <v>1257</v>
      </c>
      <c r="C334" s="117" t="s">
        <v>1258</v>
      </c>
      <c r="D334" s="118" t="s">
        <v>304</v>
      </c>
      <c r="E334" s="112"/>
      <c r="F334" s="112">
        <v>2</v>
      </c>
      <c r="G334" s="133"/>
      <c r="H334" s="133"/>
      <c r="I334" s="133"/>
      <c r="J334" s="133"/>
      <c r="K334" s="133"/>
      <c r="L334" s="127">
        <v>127.625375</v>
      </c>
      <c r="M334" s="121">
        <f t="shared" si="12"/>
        <v>255.25075</v>
      </c>
      <c r="N334" s="112">
        <v>2725</v>
      </c>
      <c r="O334" s="112" t="s">
        <v>1225</v>
      </c>
      <c r="P334" s="112">
        <v>40</v>
      </c>
      <c r="Q334" s="112" t="s">
        <v>1259</v>
      </c>
      <c r="R334" s="132">
        <f t="shared" si="11"/>
        <v>0.3161</v>
      </c>
    </row>
    <row r="335" ht="24" customHeight="1" spans="1:18">
      <c r="A335" s="112">
        <v>333</v>
      </c>
      <c r="B335" s="117" t="s">
        <v>1260</v>
      </c>
      <c r="C335" s="117" t="s">
        <v>1261</v>
      </c>
      <c r="D335" s="118" t="s">
        <v>304</v>
      </c>
      <c r="E335" s="112"/>
      <c r="F335" s="112">
        <v>16</v>
      </c>
      <c r="G335" s="133"/>
      <c r="H335" s="133"/>
      <c r="I335" s="133"/>
      <c r="J335" s="133"/>
      <c r="K335" s="133"/>
      <c r="L335" s="127">
        <v>96.81925</v>
      </c>
      <c r="M335" s="121">
        <f t="shared" si="12"/>
        <v>1549.108</v>
      </c>
      <c r="N335" s="112">
        <v>2725</v>
      </c>
      <c r="O335" s="112" t="s">
        <v>1069</v>
      </c>
      <c r="P335" s="112">
        <v>40</v>
      </c>
      <c r="Q335" s="112" t="s">
        <v>1262</v>
      </c>
      <c r="R335" s="132">
        <f t="shared" si="11"/>
        <v>1.9184</v>
      </c>
    </row>
    <row r="336" ht="24" customHeight="1" spans="1:18">
      <c r="A336" s="112">
        <v>334</v>
      </c>
      <c r="B336" s="117" t="s">
        <v>1263</v>
      </c>
      <c r="C336" s="117" t="s">
        <v>1264</v>
      </c>
      <c r="D336" s="118" t="s">
        <v>304</v>
      </c>
      <c r="E336" s="112"/>
      <c r="F336" s="112">
        <v>2</v>
      </c>
      <c r="G336" s="133"/>
      <c r="H336" s="133"/>
      <c r="I336" s="133"/>
      <c r="J336" s="133"/>
      <c r="K336" s="133"/>
      <c r="L336" s="127">
        <v>55.835718</v>
      </c>
      <c r="M336" s="121">
        <f t="shared" si="12"/>
        <v>111.671436</v>
      </c>
      <c r="N336" s="112">
        <v>1839</v>
      </c>
      <c r="O336" s="112" t="s">
        <v>543</v>
      </c>
      <c r="P336" s="112">
        <v>40</v>
      </c>
      <c r="Q336" s="112" t="s">
        <v>1265</v>
      </c>
      <c r="R336" s="132">
        <f t="shared" si="11"/>
        <v>0.1382928</v>
      </c>
    </row>
    <row r="337" ht="24" customHeight="1" spans="1:18">
      <c r="A337" s="112">
        <v>335</v>
      </c>
      <c r="B337" s="117" t="s">
        <v>1266</v>
      </c>
      <c r="C337" s="117" t="s">
        <v>1267</v>
      </c>
      <c r="D337" s="118" t="s">
        <v>304</v>
      </c>
      <c r="E337" s="112"/>
      <c r="F337" s="112">
        <v>8</v>
      </c>
      <c r="G337" s="133"/>
      <c r="H337" s="133"/>
      <c r="I337" s="133"/>
      <c r="J337" s="133"/>
      <c r="K337" s="133"/>
      <c r="L337" s="127">
        <v>65.33967</v>
      </c>
      <c r="M337" s="121">
        <f t="shared" si="12"/>
        <v>522.71736</v>
      </c>
      <c r="N337" s="112">
        <v>1839</v>
      </c>
      <c r="O337" s="112" t="s">
        <v>1069</v>
      </c>
      <c r="P337" s="112">
        <v>40</v>
      </c>
      <c r="Q337" s="112" t="s">
        <v>1268</v>
      </c>
      <c r="R337" s="132">
        <f t="shared" si="11"/>
        <v>0.647328</v>
      </c>
    </row>
    <row r="338" ht="24" customHeight="1" spans="1:18">
      <c r="A338" s="112">
        <v>336</v>
      </c>
      <c r="B338" s="117" t="s">
        <v>1269</v>
      </c>
      <c r="C338" s="117" t="s">
        <v>1270</v>
      </c>
      <c r="D338" s="118" t="s">
        <v>304</v>
      </c>
      <c r="E338" s="112"/>
      <c r="F338" s="112">
        <v>2</v>
      </c>
      <c r="G338" s="133"/>
      <c r="H338" s="133"/>
      <c r="I338" s="133"/>
      <c r="J338" s="133"/>
      <c r="K338" s="133"/>
      <c r="L338" s="127">
        <v>54.6516</v>
      </c>
      <c r="M338" s="121">
        <f t="shared" si="12"/>
        <v>109.3032</v>
      </c>
      <c r="N338" s="112">
        <v>1800</v>
      </c>
      <c r="O338" s="112" t="s">
        <v>543</v>
      </c>
      <c r="P338" s="112">
        <v>40</v>
      </c>
      <c r="Q338" s="112" t="s">
        <v>1271</v>
      </c>
      <c r="R338" s="132">
        <f t="shared" si="11"/>
        <v>0.13536</v>
      </c>
    </row>
    <row r="339" ht="24" customHeight="1" spans="1:18">
      <c r="A339" s="112">
        <v>337</v>
      </c>
      <c r="B339" s="117" t="s">
        <v>1272</v>
      </c>
      <c r="C339" s="117" t="s">
        <v>1273</v>
      </c>
      <c r="D339" s="118" t="s">
        <v>304</v>
      </c>
      <c r="E339" s="112"/>
      <c r="F339" s="112">
        <v>2</v>
      </c>
      <c r="G339" s="133"/>
      <c r="H339" s="133"/>
      <c r="I339" s="133"/>
      <c r="J339" s="133"/>
      <c r="K339" s="133"/>
      <c r="L339" s="127">
        <v>45.543</v>
      </c>
      <c r="M339" s="121">
        <f t="shared" si="12"/>
        <v>91.086</v>
      </c>
      <c r="N339" s="112">
        <v>1500</v>
      </c>
      <c r="O339" s="112" t="s">
        <v>543</v>
      </c>
      <c r="P339" s="112">
        <v>40</v>
      </c>
      <c r="Q339" s="112" t="s">
        <v>1274</v>
      </c>
      <c r="R339" s="132">
        <f t="shared" si="11"/>
        <v>0.1128</v>
      </c>
    </row>
    <row r="340" ht="24" customHeight="1" spans="1:18">
      <c r="A340" s="112">
        <v>338</v>
      </c>
      <c r="B340" s="117" t="s">
        <v>1275</v>
      </c>
      <c r="C340" s="117" t="s">
        <v>1276</v>
      </c>
      <c r="D340" s="118" t="s">
        <v>304</v>
      </c>
      <c r="E340" s="112"/>
      <c r="F340" s="112">
        <v>2</v>
      </c>
      <c r="G340" s="133"/>
      <c r="H340" s="133"/>
      <c r="I340" s="133"/>
      <c r="J340" s="133"/>
      <c r="K340" s="133"/>
      <c r="L340" s="127">
        <v>56.1697</v>
      </c>
      <c r="M340" s="121">
        <f t="shared" si="12"/>
        <v>112.3394</v>
      </c>
      <c r="N340" s="112">
        <v>1850</v>
      </c>
      <c r="O340" s="112" t="s">
        <v>543</v>
      </c>
      <c r="P340" s="112">
        <v>40</v>
      </c>
      <c r="Q340" s="112" t="s">
        <v>1277</v>
      </c>
      <c r="R340" s="132">
        <f t="shared" si="11"/>
        <v>0.13912</v>
      </c>
    </row>
    <row r="341" ht="24" customHeight="1" spans="1:18">
      <c r="A341" s="112">
        <v>339</v>
      </c>
      <c r="B341" s="117" t="s">
        <v>1278</v>
      </c>
      <c r="C341" s="117" t="s">
        <v>1279</v>
      </c>
      <c r="D341" s="118" t="s">
        <v>304</v>
      </c>
      <c r="E341" s="112"/>
      <c r="F341" s="112">
        <v>14</v>
      </c>
      <c r="G341" s="133"/>
      <c r="H341" s="133"/>
      <c r="I341" s="133"/>
      <c r="J341" s="133"/>
      <c r="K341" s="133"/>
      <c r="L341" s="127">
        <v>64.38036</v>
      </c>
      <c r="M341" s="121">
        <f t="shared" si="12"/>
        <v>901.32504</v>
      </c>
      <c r="N341" s="112">
        <v>1812</v>
      </c>
      <c r="O341" s="112" t="s">
        <v>1069</v>
      </c>
      <c r="P341" s="112">
        <v>40</v>
      </c>
      <c r="Q341" s="112" t="s">
        <v>1280</v>
      </c>
      <c r="R341" s="132">
        <f t="shared" si="11"/>
        <v>1.116192</v>
      </c>
    </row>
    <row r="342" ht="24" customHeight="1" spans="1:18">
      <c r="A342" s="112">
        <v>340</v>
      </c>
      <c r="B342" s="117" t="s">
        <v>1281</v>
      </c>
      <c r="C342" s="117" t="s">
        <v>1282</v>
      </c>
      <c r="D342" s="118" t="s">
        <v>304</v>
      </c>
      <c r="E342" s="112"/>
      <c r="F342" s="112">
        <v>2</v>
      </c>
      <c r="G342" s="133"/>
      <c r="H342" s="133"/>
      <c r="I342" s="133"/>
      <c r="J342" s="133"/>
      <c r="K342" s="133"/>
      <c r="L342" s="127">
        <v>133.3465125</v>
      </c>
      <c r="M342" s="121">
        <f t="shared" si="12"/>
        <v>266.693025</v>
      </c>
      <c r="N342" s="112">
        <v>2725</v>
      </c>
      <c r="O342" s="112" t="s">
        <v>1283</v>
      </c>
      <c r="P342" s="112">
        <v>40</v>
      </c>
      <c r="Q342" s="112" t="s">
        <v>1284</v>
      </c>
      <c r="R342" s="132">
        <f t="shared" si="11"/>
        <v>0.33027</v>
      </c>
    </row>
    <row r="343" ht="24" customHeight="1" spans="1:18">
      <c r="A343" s="112">
        <v>341</v>
      </c>
      <c r="B343" s="117" t="s">
        <v>1285</v>
      </c>
      <c r="C343" s="117" t="s">
        <v>1286</v>
      </c>
      <c r="D343" s="118" t="s">
        <v>304</v>
      </c>
      <c r="E343" s="112"/>
      <c r="F343" s="112">
        <v>2</v>
      </c>
      <c r="G343" s="133"/>
      <c r="H343" s="133"/>
      <c r="I343" s="133"/>
      <c r="J343" s="133"/>
      <c r="K343" s="133"/>
      <c r="L343" s="127">
        <v>135.54695</v>
      </c>
      <c r="M343" s="121">
        <f t="shared" si="12"/>
        <v>271.0939</v>
      </c>
      <c r="N343" s="112">
        <v>2725</v>
      </c>
      <c r="O343" s="112" t="s">
        <v>1252</v>
      </c>
      <c r="P343" s="112">
        <v>40</v>
      </c>
      <c r="Q343" s="112" t="s">
        <v>1287</v>
      </c>
      <c r="R343" s="132">
        <f t="shared" si="11"/>
        <v>0.33572</v>
      </c>
    </row>
    <row r="344" ht="24" customHeight="1" spans="1:18">
      <c r="A344" s="112">
        <v>342</v>
      </c>
      <c r="B344" s="122" t="s">
        <v>1288</v>
      </c>
      <c r="C344" s="122" t="s">
        <v>1289</v>
      </c>
      <c r="D344" s="118" t="s">
        <v>304</v>
      </c>
      <c r="E344" s="112"/>
      <c r="F344" s="112">
        <v>1</v>
      </c>
      <c r="G344" s="133"/>
      <c r="H344" s="133"/>
      <c r="I344" s="133"/>
      <c r="J344" s="133"/>
      <c r="K344" s="133"/>
      <c r="L344" s="127">
        <v>85.635375</v>
      </c>
      <c r="M344" s="121">
        <f t="shared" si="12"/>
        <v>85.635375</v>
      </c>
      <c r="N344" s="112">
        <v>1750</v>
      </c>
      <c r="O344" s="112" t="s">
        <v>1283</v>
      </c>
      <c r="P344" s="112">
        <v>40</v>
      </c>
      <c r="Q344" s="112" t="s">
        <v>1290</v>
      </c>
      <c r="R344" s="132">
        <f t="shared" ref="R344:R407" si="13">N344*O344*P344*F344/1000000000</f>
        <v>0.10605</v>
      </c>
    </row>
    <row r="345" ht="24" customHeight="1" spans="1:18">
      <c r="A345" s="112">
        <v>343</v>
      </c>
      <c r="B345" s="122" t="s">
        <v>1291</v>
      </c>
      <c r="C345" s="122" t="s">
        <v>1292</v>
      </c>
      <c r="D345" s="118" t="s">
        <v>304</v>
      </c>
      <c r="E345" s="112"/>
      <c r="F345" s="112">
        <v>1</v>
      </c>
      <c r="G345" s="133"/>
      <c r="H345" s="133"/>
      <c r="I345" s="133"/>
      <c r="J345" s="133"/>
      <c r="K345" s="133"/>
      <c r="L345" s="127">
        <v>87.0485</v>
      </c>
      <c r="M345" s="121">
        <f t="shared" si="12"/>
        <v>87.0485</v>
      </c>
      <c r="N345" s="112">
        <v>1750</v>
      </c>
      <c r="O345" s="112" t="s">
        <v>1252</v>
      </c>
      <c r="P345" s="112">
        <v>40</v>
      </c>
      <c r="Q345" s="112" t="s">
        <v>1293</v>
      </c>
      <c r="R345" s="132">
        <f t="shared" si="13"/>
        <v>0.1078</v>
      </c>
    </row>
    <row r="346" ht="24" customHeight="1" spans="1:18">
      <c r="A346" s="112">
        <v>344</v>
      </c>
      <c r="B346" s="122" t="s">
        <v>1294</v>
      </c>
      <c r="C346" s="122" t="s">
        <v>1295</v>
      </c>
      <c r="D346" s="118" t="s">
        <v>304</v>
      </c>
      <c r="E346" s="112"/>
      <c r="F346" s="112">
        <v>1</v>
      </c>
      <c r="G346" s="133"/>
      <c r="H346" s="133"/>
      <c r="I346" s="133"/>
      <c r="J346" s="133"/>
      <c r="K346" s="133"/>
      <c r="L346" s="127">
        <v>103.9858125</v>
      </c>
      <c r="M346" s="121">
        <f t="shared" si="12"/>
        <v>103.9858125</v>
      </c>
      <c r="N346" s="112">
        <v>2125</v>
      </c>
      <c r="O346" s="112" t="s">
        <v>1283</v>
      </c>
      <c r="P346" s="112">
        <v>40</v>
      </c>
      <c r="Q346" s="112" t="s">
        <v>1296</v>
      </c>
      <c r="R346" s="132">
        <f t="shared" si="13"/>
        <v>0.128775</v>
      </c>
    </row>
    <row r="347" ht="24" customHeight="1" spans="1:18">
      <c r="A347" s="112">
        <v>345</v>
      </c>
      <c r="B347" s="122" t="s">
        <v>1297</v>
      </c>
      <c r="C347" s="122" t="s">
        <v>1298</v>
      </c>
      <c r="D347" s="118" t="s">
        <v>304</v>
      </c>
      <c r="E347" s="112"/>
      <c r="F347" s="112">
        <v>1</v>
      </c>
      <c r="G347" s="133"/>
      <c r="H347" s="133"/>
      <c r="I347" s="133"/>
      <c r="J347" s="133"/>
      <c r="K347" s="133"/>
      <c r="L347" s="127">
        <v>105.70175</v>
      </c>
      <c r="M347" s="121">
        <f t="shared" si="12"/>
        <v>105.70175</v>
      </c>
      <c r="N347" s="112">
        <v>2125</v>
      </c>
      <c r="O347" s="112" t="s">
        <v>1252</v>
      </c>
      <c r="P347" s="112">
        <v>40</v>
      </c>
      <c r="Q347" s="112" t="s">
        <v>1299</v>
      </c>
      <c r="R347" s="132">
        <f t="shared" si="13"/>
        <v>0.1309</v>
      </c>
    </row>
    <row r="348" ht="24" customHeight="1" spans="1:18">
      <c r="A348" s="112">
        <v>346</v>
      </c>
      <c r="B348" s="122" t="s">
        <v>1300</v>
      </c>
      <c r="C348" s="122" t="s">
        <v>1301</v>
      </c>
      <c r="D348" s="118" t="s">
        <v>304</v>
      </c>
      <c r="E348" s="112"/>
      <c r="F348" s="112">
        <v>3</v>
      </c>
      <c r="G348" s="133"/>
      <c r="H348" s="133"/>
      <c r="I348" s="133"/>
      <c r="J348" s="133"/>
      <c r="K348" s="133"/>
      <c r="L348" s="127">
        <v>159.885</v>
      </c>
      <c r="M348" s="121">
        <f t="shared" si="12"/>
        <v>479.655</v>
      </c>
      <c r="N348" s="112">
        <v>3000</v>
      </c>
      <c r="O348" s="112" t="s">
        <v>869</v>
      </c>
      <c r="P348" s="112">
        <v>40</v>
      </c>
      <c r="Q348" s="112" t="s">
        <v>1302</v>
      </c>
      <c r="R348" s="132">
        <f t="shared" si="13"/>
        <v>0.594</v>
      </c>
    </row>
    <row r="349" ht="24" customHeight="1" spans="1:18">
      <c r="A349" s="112">
        <v>347</v>
      </c>
      <c r="B349" s="122" t="s">
        <v>1303</v>
      </c>
      <c r="C349" s="122" t="s">
        <v>1304</v>
      </c>
      <c r="D349" s="118" t="s">
        <v>304</v>
      </c>
      <c r="E349" s="112"/>
      <c r="F349" s="112">
        <v>3</v>
      </c>
      <c r="G349" s="133"/>
      <c r="H349" s="133"/>
      <c r="I349" s="133"/>
      <c r="J349" s="133"/>
      <c r="K349" s="133"/>
      <c r="L349" s="127">
        <v>106.59</v>
      </c>
      <c r="M349" s="121">
        <f t="shared" ref="M349:M407" si="14">L349*F349</f>
        <v>319.77</v>
      </c>
      <c r="N349" s="112">
        <v>2000</v>
      </c>
      <c r="O349" s="112" t="s">
        <v>869</v>
      </c>
      <c r="P349" s="112">
        <v>40</v>
      </c>
      <c r="Q349" s="112" t="s">
        <v>1305</v>
      </c>
      <c r="R349" s="132">
        <f t="shared" si="13"/>
        <v>0.396</v>
      </c>
    </row>
    <row r="350" ht="24" customHeight="1" spans="1:18">
      <c r="A350" s="112">
        <v>348</v>
      </c>
      <c r="B350" s="122" t="s">
        <v>1306</v>
      </c>
      <c r="C350" s="122" t="s">
        <v>1307</v>
      </c>
      <c r="D350" s="118" t="s">
        <v>304</v>
      </c>
      <c r="E350" s="112"/>
      <c r="F350" s="112">
        <v>1</v>
      </c>
      <c r="G350" s="133"/>
      <c r="H350" s="133"/>
      <c r="I350" s="133"/>
      <c r="J350" s="133"/>
      <c r="K350" s="133"/>
      <c r="L350" s="127">
        <v>186.5325</v>
      </c>
      <c r="M350" s="121">
        <f t="shared" si="14"/>
        <v>186.5325</v>
      </c>
      <c r="N350" s="112">
        <v>3500</v>
      </c>
      <c r="O350" s="112" t="s">
        <v>869</v>
      </c>
      <c r="P350" s="112">
        <v>40</v>
      </c>
      <c r="Q350" s="112" t="s">
        <v>1308</v>
      </c>
      <c r="R350" s="132">
        <f t="shared" si="13"/>
        <v>0.231</v>
      </c>
    </row>
    <row r="351" ht="24" customHeight="1" spans="1:18">
      <c r="A351" s="112">
        <v>349</v>
      </c>
      <c r="B351" s="122" t="s">
        <v>1309</v>
      </c>
      <c r="C351" s="122" t="s">
        <v>1310</v>
      </c>
      <c r="D351" s="118" t="s">
        <v>304</v>
      </c>
      <c r="E351" s="112"/>
      <c r="F351" s="112">
        <v>1</v>
      </c>
      <c r="G351" s="133"/>
      <c r="H351" s="133"/>
      <c r="I351" s="133"/>
      <c r="J351" s="133"/>
      <c r="K351" s="133"/>
      <c r="L351" s="127">
        <v>80.741925</v>
      </c>
      <c r="M351" s="121">
        <f t="shared" si="14"/>
        <v>80.741925</v>
      </c>
      <c r="N351" s="112">
        <v>1515</v>
      </c>
      <c r="O351" s="112">
        <v>1650</v>
      </c>
      <c r="P351" s="112">
        <v>40</v>
      </c>
      <c r="Q351" s="112" t="s">
        <v>1311</v>
      </c>
      <c r="R351" s="132">
        <f t="shared" si="13"/>
        <v>0.09999</v>
      </c>
    </row>
    <row r="352" ht="24" customHeight="1" spans="1:18">
      <c r="A352" s="112">
        <v>350</v>
      </c>
      <c r="B352" s="117" t="s">
        <v>1312</v>
      </c>
      <c r="C352" s="117" t="s">
        <v>1313</v>
      </c>
      <c r="D352" s="118" t="s">
        <v>304</v>
      </c>
      <c r="E352" s="112"/>
      <c r="F352" s="112">
        <v>1</v>
      </c>
      <c r="G352" s="133"/>
      <c r="H352" s="133"/>
      <c r="I352" s="133"/>
      <c r="J352" s="133"/>
      <c r="K352" s="133"/>
      <c r="L352" s="127">
        <v>65.57223</v>
      </c>
      <c r="M352" s="121">
        <f t="shared" si="14"/>
        <v>65.57223</v>
      </c>
      <c r="N352" s="112">
        <v>1515</v>
      </c>
      <c r="O352" s="112">
        <v>1340</v>
      </c>
      <c r="P352" s="112">
        <v>40</v>
      </c>
      <c r="Q352" s="112" t="s">
        <v>1314</v>
      </c>
      <c r="R352" s="132">
        <f t="shared" si="13"/>
        <v>0.081204</v>
      </c>
    </row>
    <row r="353" ht="24" customHeight="1" spans="1:18">
      <c r="A353" s="112">
        <v>351</v>
      </c>
      <c r="B353" s="117" t="s">
        <v>1315</v>
      </c>
      <c r="C353" s="117" t="s">
        <v>1316</v>
      </c>
      <c r="D353" s="118" t="s">
        <v>304</v>
      </c>
      <c r="E353" s="112"/>
      <c r="F353" s="112">
        <v>1</v>
      </c>
      <c r="G353" s="133"/>
      <c r="H353" s="133"/>
      <c r="I353" s="133"/>
      <c r="J353" s="133"/>
      <c r="K353" s="133"/>
      <c r="L353" s="127">
        <v>82.0743</v>
      </c>
      <c r="M353" s="121">
        <f t="shared" si="14"/>
        <v>82.0743</v>
      </c>
      <c r="N353" s="112">
        <v>1650</v>
      </c>
      <c r="O353" s="112" t="s">
        <v>1252</v>
      </c>
      <c r="P353" s="112">
        <v>40</v>
      </c>
      <c r="Q353" s="112" t="s">
        <v>1317</v>
      </c>
      <c r="R353" s="132">
        <f t="shared" si="13"/>
        <v>0.10164</v>
      </c>
    </row>
    <row r="354" ht="24" customHeight="1" spans="1:18">
      <c r="A354" s="112">
        <v>352</v>
      </c>
      <c r="B354" s="117" t="s">
        <v>1318</v>
      </c>
      <c r="C354" s="117" t="s">
        <v>1319</v>
      </c>
      <c r="D354" s="118" t="s">
        <v>304</v>
      </c>
      <c r="E354" s="112"/>
      <c r="F354" s="112">
        <v>1</v>
      </c>
      <c r="G354" s="133"/>
      <c r="H354" s="133"/>
      <c r="I354" s="133"/>
      <c r="J354" s="133"/>
      <c r="K354" s="133"/>
      <c r="L354" s="127">
        <v>66.65428</v>
      </c>
      <c r="M354" s="121">
        <f t="shared" si="14"/>
        <v>66.65428</v>
      </c>
      <c r="N354" s="112">
        <v>1340</v>
      </c>
      <c r="O354" s="112" t="s">
        <v>1252</v>
      </c>
      <c r="P354" s="112">
        <v>40</v>
      </c>
      <c r="Q354" s="112" t="s">
        <v>1320</v>
      </c>
      <c r="R354" s="132">
        <f t="shared" si="13"/>
        <v>0.082544</v>
      </c>
    </row>
    <row r="355" ht="24" customHeight="1" spans="1:18">
      <c r="A355" s="112">
        <v>353</v>
      </c>
      <c r="B355" s="117" t="s">
        <v>1321</v>
      </c>
      <c r="C355" s="117" t="s">
        <v>1322</v>
      </c>
      <c r="D355" s="118" t="s">
        <v>304</v>
      </c>
      <c r="E355" s="112"/>
      <c r="F355" s="135">
        <v>2</v>
      </c>
      <c r="G355" s="133"/>
      <c r="H355" s="133"/>
      <c r="I355" s="133"/>
      <c r="J355" s="133"/>
      <c r="K355" s="133"/>
      <c r="L355" s="127">
        <v>62.8881</v>
      </c>
      <c r="M355" s="121">
        <f t="shared" si="14"/>
        <v>125.7762</v>
      </c>
      <c r="N355" s="135">
        <v>1770</v>
      </c>
      <c r="O355" s="135" t="s">
        <v>1069</v>
      </c>
      <c r="P355" s="112">
        <v>40</v>
      </c>
      <c r="Q355" s="112" t="s">
        <v>1323</v>
      </c>
      <c r="R355" s="132">
        <f t="shared" si="13"/>
        <v>0.15576</v>
      </c>
    </row>
    <row r="356" ht="24" customHeight="1" spans="1:18">
      <c r="A356" s="112">
        <v>354</v>
      </c>
      <c r="B356" s="117" t="s">
        <v>1324</v>
      </c>
      <c r="C356" s="117" t="s">
        <v>1325</v>
      </c>
      <c r="D356" s="118" t="s">
        <v>304</v>
      </c>
      <c r="E356" s="112"/>
      <c r="F356" s="135">
        <v>6</v>
      </c>
      <c r="G356" s="133"/>
      <c r="H356" s="133"/>
      <c r="I356" s="133"/>
      <c r="J356" s="133"/>
      <c r="K356" s="133"/>
      <c r="L356" s="127">
        <v>60.0457</v>
      </c>
      <c r="M356" s="121">
        <f t="shared" si="14"/>
        <v>360.2742</v>
      </c>
      <c r="N356" s="135">
        <v>1690</v>
      </c>
      <c r="O356" s="135" t="s">
        <v>1069</v>
      </c>
      <c r="P356" s="112">
        <v>40</v>
      </c>
      <c r="Q356" s="112" t="s">
        <v>1326</v>
      </c>
      <c r="R356" s="132">
        <f t="shared" si="13"/>
        <v>0.44616</v>
      </c>
    </row>
    <row r="357" ht="24" customHeight="1" spans="1:18">
      <c r="A357" s="112">
        <v>355</v>
      </c>
      <c r="B357" s="117" t="s">
        <v>1327</v>
      </c>
      <c r="C357" s="117" t="s">
        <v>1328</v>
      </c>
      <c r="D357" s="118" t="s">
        <v>304</v>
      </c>
      <c r="E357" s="112"/>
      <c r="F357" s="135">
        <v>6</v>
      </c>
      <c r="G357" s="133"/>
      <c r="H357" s="133"/>
      <c r="I357" s="133"/>
      <c r="J357" s="133"/>
      <c r="K357" s="133"/>
      <c r="L357" s="127">
        <v>63.5987</v>
      </c>
      <c r="M357" s="121">
        <f t="shared" si="14"/>
        <v>381.5922</v>
      </c>
      <c r="N357" s="135">
        <v>1790</v>
      </c>
      <c r="O357" s="135" t="s">
        <v>1069</v>
      </c>
      <c r="P357" s="112">
        <v>40</v>
      </c>
      <c r="Q357" s="112" t="s">
        <v>1329</v>
      </c>
      <c r="R357" s="132">
        <f t="shared" si="13"/>
        <v>0.47256</v>
      </c>
    </row>
    <row r="358" ht="24" customHeight="1" spans="1:18">
      <c r="A358" s="112">
        <v>356</v>
      </c>
      <c r="B358" s="117" t="s">
        <v>1330</v>
      </c>
      <c r="C358" s="117" t="s">
        <v>1331</v>
      </c>
      <c r="D358" s="118" t="s">
        <v>304</v>
      </c>
      <c r="E358" s="112"/>
      <c r="F358" s="135">
        <v>1</v>
      </c>
      <c r="G358" s="133"/>
      <c r="H358" s="133"/>
      <c r="I358" s="133"/>
      <c r="J358" s="133"/>
      <c r="K358" s="133"/>
      <c r="L358" s="127">
        <v>127.908</v>
      </c>
      <c r="M358" s="121">
        <f t="shared" si="14"/>
        <v>127.908</v>
      </c>
      <c r="N358" s="135">
        <v>2400</v>
      </c>
      <c r="O358" s="135" t="s">
        <v>869</v>
      </c>
      <c r="P358" s="112">
        <v>40</v>
      </c>
      <c r="Q358" s="112" t="s">
        <v>1332</v>
      </c>
      <c r="R358" s="132">
        <f t="shared" si="13"/>
        <v>0.1584</v>
      </c>
    </row>
    <row r="359" ht="24" customHeight="1" spans="1:18">
      <c r="A359" s="112">
        <v>357</v>
      </c>
      <c r="B359" s="117" t="s">
        <v>1333</v>
      </c>
      <c r="C359" s="117" t="s">
        <v>1334</v>
      </c>
      <c r="D359" s="118" t="s">
        <v>304</v>
      </c>
      <c r="E359" s="112"/>
      <c r="F359" s="135">
        <v>3</v>
      </c>
      <c r="G359" s="133"/>
      <c r="H359" s="133"/>
      <c r="I359" s="133"/>
      <c r="J359" s="133"/>
      <c r="K359" s="133"/>
      <c r="L359" s="127">
        <v>85.272</v>
      </c>
      <c r="M359" s="121">
        <f t="shared" si="14"/>
        <v>255.816</v>
      </c>
      <c r="N359" s="135">
        <v>2400</v>
      </c>
      <c r="O359" s="135" t="s">
        <v>1069</v>
      </c>
      <c r="P359" s="112">
        <v>40</v>
      </c>
      <c r="Q359" s="112" t="s">
        <v>1335</v>
      </c>
      <c r="R359" s="132">
        <f t="shared" si="13"/>
        <v>0.3168</v>
      </c>
    </row>
    <row r="360" ht="24" customHeight="1" spans="1:18">
      <c r="A360" s="112">
        <v>358</v>
      </c>
      <c r="B360" s="117" t="s">
        <v>1336</v>
      </c>
      <c r="C360" s="117" t="s">
        <v>1337</v>
      </c>
      <c r="D360" s="118" t="s">
        <v>304</v>
      </c>
      <c r="E360" s="112"/>
      <c r="F360" s="135">
        <v>1</v>
      </c>
      <c r="G360" s="133"/>
      <c r="H360" s="133"/>
      <c r="I360" s="133"/>
      <c r="J360" s="133"/>
      <c r="K360" s="133"/>
      <c r="L360" s="127">
        <v>98.59575</v>
      </c>
      <c r="M360" s="121">
        <f t="shared" si="14"/>
        <v>98.59575</v>
      </c>
      <c r="N360" s="135">
        <v>1850</v>
      </c>
      <c r="O360" s="135" t="s">
        <v>869</v>
      </c>
      <c r="P360" s="112">
        <v>40</v>
      </c>
      <c r="Q360" s="112" t="s">
        <v>1338</v>
      </c>
      <c r="R360" s="132">
        <f t="shared" si="13"/>
        <v>0.1221</v>
      </c>
    </row>
    <row r="361" ht="24" customHeight="1" spans="1:18">
      <c r="A361" s="112">
        <v>359</v>
      </c>
      <c r="B361" s="117" t="s">
        <v>1339</v>
      </c>
      <c r="C361" s="117" t="s">
        <v>1340</v>
      </c>
      <c r="D361" s="118" t="s">
        <v>304</v>
      </c>
      <c r="E361" s="112"/>
      <c r="F361" s="135">
        <v>2</v>
      </c>
      <c r="G361" s="133"/>
      <c r="H361" s="133"/>
      <c r="I361" s="133"/>
      <c r="J361" s="133"/>
      <c r="K361" s="133"/>
      <c r="L361" s="127">
        <v>95.931</v>
      </c>
      <c r="M361" s="121">
        <f t="shared" si="14"/>
        <v>191.862</v>
      </c>
      <c r="N361" s="135">
        <v>1800</v>
      </c>
      <c r="O361" s="135" t="s">
        <v>869</v>
      </c>
      <c r="P361" s="112">
        <v>40</v>
      </c>
      <c r="Q361" s="112" t="s">
        <v>1341</v>
      </c>
      <c r="R361" s="132">
        <f t="shared" si="13"/>
        <v>0.2376</v>
      </c>
    </row>
    <row r="362" ht="24" customHeight="1" spans="1:18">
      <c r="A362" s="112">
        <v>360</v>
      </c>
      <c r="B362" s="117" t="s">
        <v>1342</v>
      </c>
      <c r="C362" s="117" t="s">
        <v>1343</v>
      </c>
      <c r="D362" s="118" t="s">
        <v>304</v>
      </c>
      <c r="E362" s="112"/>
      <c r="F362" s="135">
        <v>4</v>
      </c>
      <c r="G362" s="133"/>
      <c r="H362" s="133"/>
      <c r="I362" s="133"/>
      <c r="J362" s="133"/>
      <c r="K362" s="133"/>
      <c r="L362" s="127">
        <v>147.14265</v>
      </c>
      <c r="M362" s="121">
        <f t="shared" si="14"/>
        <v>588.5706</v>
      </c>
      <c r="N362" s="135">
        <v>3037</v>
      </c>
      <c r="O362" s="135" t="s">
        <v>903</v>
      </c>
      <c r="P362" s="112">
        <v>40</v>
      </c>
      <c r="Q362" s="112" t="s">
        <v>1344</v>
      </c>
      <c r="R362" s="132">
        <f t="shared" si="13"/>
        <v>0.72888</v>
      </c>
    </row>
    <row r="363" ht="24" customHeight="1" spans="1:18">
      <c r="A363" s="112">
        <v>361</v>
      </c>
      <c r="B363" s="117" t="s">
        <v>1345</v>
      </c>
      <c r="C363" s="117" t="s">
        <v>1346</v>
      </c>
      <c r="D363" s="118" t="s">
        <v>304</v>
      </c>
      <c r="E363" s="112"/>
      <c r="F363" s="135">
        <v>1</v>
      </c>
      <c r="G363" s="133"/>
      <c r="H363" s="133"/>
      <c r="I363" s="133"/>
      <c r="J363" s="133"/>
      <c r="K363" s="133"/>
      <c r="L363" s="127">
        <v>142.237895</v>
      </c>
      <c r="M363" s="121">
        <f t="shared" si="14"/>
        <v>142.237895</v>
      </c>
      <c r="N363" s="135">
        <v>3037</v>
      </c>
      <c r="O363" s="135" t="s">
        <v>1225</v>
      </c>
      <c r="P363" s="112">
        <v>40</v>
      </c>
      <c r="Q363" s="112" t="s">
        <v>1347</v>
      </c>
      <c r="R363" s="132">
        <f t="shared" si="13"/>
        <v>0.176146</v>
      </c>
    </row>
    <row r="364" ht="24" customHeight="1" spans="1:18">
      <c r="A364" s="112">
        <v>362</v>
      </c>
      <c r="B364" s="117" t="s">
        <v>1348</v>
      </c>
      <c r="C364" s="117" t="s">
        <v>1349</v>
      </c>
      <c r="D364" s="118" t="s">
        <v>304</v>
      </c>
      <c r="E364" s="112"/>
      <c r="F364" s="135">
        <v>1</v>
      </c>
      <c r="G364" s="133"/>
      <c r="H364" s="133"/>
      <c r="I364" s="133"/>
      <c r="J364" s="133"/>
      <c r="K364" s="133"/>
      <c r="L364" s="127">
        <v>84.152805</v>
      </c>
      <c r="M364" s="121">
        <f t="shared" si="14"/>
        <v>84.152805</v>
      </c>
      <c r="N364" s="135">
        <v>1579</v>
      </c>
      <c r="O364" s="135" t="s">
        <v>869</v>
      </c>
      <c r="P364" s="112">
        <v>40</v>
      </c>
      <c r="Q364" s="112" t="s">
        <v>1350</v>
      </c>
      <c r="R364" s="132">
        <f t="shared" si="13"/>
        <v>0.104214</v>
      </c>
    </row>
    <row r="365" ht="24" customHeight="1" spans="1:18">
      <c r="A365" s="112">
        <v>363</v>
      </c>
      <c r="B365" s="117" t="s">
        <v>1351</v>
      </c>
      <c r="C365" s="117" t="s">
        <v>1352</v>
      </c>
      <c r="D365" s="118" t="s">
        <v>304</v>
      </c>
      <c r="E365" s="112"/>
      <c r="F365" s="135">
        <v>2</v>
      </c>
      <c r="G365" s="133"/>
      <c r="H365" s="133"/>
      <c r="I365" s="133"/>
      <c r="J365" s="133"/>
      <c r="K365" s="133"/>
      <c r="L365" s="127">
        <v>191.862</v>
      </c>
      <c r="M365" s="121">
        <f t="shared" si="14"/>
        <v>383.724</v>
      </c>
      <c r="N365" s="135">
        <v>3600</v>
      </c>
      <c r="O365" s="135" t="s">
        <v>869</v>
      </c>
      <c r="P365" s="112">
        <v>40</v>
      </c>
      <c r="Q365" s="112" t="s">
        <v>1353</v>
      </c>
      <c r="R365" s="132">
        <f t="shared" si="13"/>
        <v>0.4752</v>
      </c>
    </row>
    <row r="366" ht="24" customHeight="1" spans="1:18">
      <c r="A366" s="112">
        <v>364</v>
      </c>
      <c r="B366" s="117" t="s">
        <v>1354</v>
      </c>
      <c r="C366" s="117" t="s">
        <v>1355</v>
      </c>
      <c r="D366" s="118" t="s">
        <v>304</v>
      </c>
      <c r="E366" s="112"/>
      <c r="F366" s="135">
        <v>1</v>
      </c>
      <c r="G366" s="133"/>
      <c r="H366" s="133"/>
      <c r="I366" s="133"/>
      <c r="J366" s="133"/>
      <c r="K366" s="133"/>
      <c r="L366" s="127">
        <v>127.2297</v>
      </c>
      <c r="M366" s="121">
        <f t="shared" si="14"/>
        <v>127.2297</v>
      </c>
      <c r="N366" s="135">
        <v>1515</v>
      </c>
      <c r="O366" s="135">
        <v>2600</v>
      </c>
      <c r="P366" s="112">
        <v>40</v>
      </c>
      <c r="Q366" s="112" t="s">
        <v>1356</v>
      </c>
      <c r="R366" s="132">
        <f t="shared" si="13"/>
        <v>0.15756</v>
      </c>
    </row>
    <row r="367" ht="24" customHeight="1" spans="1:18">
      <c r="A367" s="112">
        <v>365</v>
      </c>
      <c r="B367" s="117" t="s">
        <v>1357</v>
      </c>
      <c r="C367" s="117" t="s">
        <v>1358</v>
      </c>
      <c r="D367" s="118" t="s">
        <v>304</v>
      </c>
      <c r="E367" s="112"/>
      <c r="F367" s="135">
        <v>1</v>
      </c>
      <c r="G367" s="133"/>
      <c r="H367" s="133"/>
      <c r="I367" s="133"/>
      <c r="J367" s="133"/>
      <c r="K367" s="133"/>
      <c r="L367" s="127">
        <v>82.699305</v>
      </c>
      <c r="M367" s="121">
        <f t="shared" si="14"/>
        <v>82.699305</v>
      </c>
      <c r="N367" s="135">
        <v>1515</v>
      </c>
      <c r="O367" s="135">
        <v>1690</v>
      </c>
      <c r="P367" s="112">
        <v>40</v>
      </c>
      <c r="Q367" s="112" t="s">
        <v>1359</v>
      </c>
      <c r="R367" s="132">
        <f t="shared" si="13"/>
        <v>0.102414</v>
      </c>
    </row>
    <row r="368" ht="24" customHeight="1" spans="1:18">
      <c r="A368" s="112">
        <v>366</v>
      </c>
      <c r="B368" s="117" t="s">
        <v>1360</v>
      </c>
      <c r="C368" s="117" t="s">
        <v>1361</v>
      </c>
      <c r="D368" s="118" t="s">
        <v>304</v>
      </c>
      <c r="E368" s="112"/>
      <c r="F368" s="135">
        <v>1</v>
      </c>
      <c r="G368" s="133"/>
      <c r="H368" s="133"/>
      <c r="I368" s="133"/>
      <c r="J368" s="133"/>
      <c r="K368" s="133"/>
      <c r="L368" s="127">
        <v>129.3292</v>
      </c>
      <c r="M368" s="121">
        <f t="shared" si="14"/>
        <v>129.3292</v>
      </c>
      <c r="N368" s="135">
        <v>2600</v>
      </c>
      <c r="O368" s="135" t="s">
        <v>1252</v>
      </c>
      <c r="P368" s="112">
        <v>40</v>
      </c>
      <c r="Q368" s="112" t="s">
        <v>1362</v>
      </c>
      <c r="R368" s="132">
        <f t="shared" si="13"/>
        <v>0.16016</v>
      </c>
    </row>
    <row r="369" ht="24" customHeight="1" spans="1:18">
      <c r="A369" s="112">
        <v>367</v>
      </c>
      <c r="B369" s="117" t="s">
        <v>1363</v>
      </c>
      <c r="C369" s="117" t="s">
        <v>1364</v>
      </c>
      <c r="D369" s="118" t="s">
        <v>304</v>
      </c>
      <c r="E369" s="112"/>
      <c r="F369" s="135">
        <v>1</v>
      </c>
      <c r="G369" s="133"/>
      <c r="H369" s="133"/>
      <c r="I369" s="133"/>
      <c r="J369" s="133"/>
      <c r="K369" s="133"/>
      <c r="L369" s="127">
        <v>84.06398</v>
      </c>
      <c r="M369" s="121">
        <f t="shared" si="14"/>
        <v>84.06398</v>
      </c>
      <c r="N369" s="135">
        <v>1690</v>
      </c>
      <c r="O369" s="135" t="s">
        <v>1252</v>
      </c>
      <c r="P369" s="112">
        <v>40</v>
      </c>
      <c r="Q369" s="112" t="s">
        <v>1365</v>
      </c>
      <c r="R369" s="132">
        <f t="shared" si="13"/>
        <v>0.104104</v>
      </c>
    </row>
    <row r="370" ht="24" customHeight="1" spans="1:18">
      <c r="A370" s="112">
        <v>368</v>
      </c>
      <c r="B370" s="117" t="s">
        <v>1366</v>
      </c>
      <c r="C370" s="117" t="s">
        <v>1367</v>
      </c>
      <c r="D370" s="118" t="s">
        <v>304</v>
      </c>
      <c r="E370" s="112"/>
      <c r="F370" s="135">
        <v>1</v>
      </c>
      <c r="G370" s="133"/>
      <c r="H370" s="133"/>
      <c r="I370" s="133"/>
      <c r="J370" s="133"/>
      <c r="K370" s="133"/>
      <c r="L370" s="127">
        <v>59.65487</v>
      </c>
      <c r="M370" s="121">
        <f t="shared" si="14"/>
        <v>59.65487</v>
      </c>
      <c r="N370" s="135">
        <v>1679</v>
      </c>
      <c r="O370" s="135" t="s">
        <v>1069</v>
      </c>
      <c r="P370" s="112">
        <v>40</v>
      </c>
      <c r="Q370" s="112" t="s">
        <v>1368</v>
      </c>
      <c r="R370" s="132">
        <f t="shared" si="13"/>
        <v>0.073876</v>
      </c>
    </row>
    <row r="371" ht="24" customHeight="1" spans="1:18">
      <c r="A371" s="112">
        <v>369</v>
      </c>
      <c r="B371" s="122" t="s">
        <v>1369</v>
      </c>
      <c r="C371" s="122" t="s">
        <v>1370</v>
      </c>
      <c r="D371" s="118" t="s">
        <v>304</v>
      </c>
      <c r="E371" s="112"/>
      <c r="F371" s="135">
        <v>2</v>
      </c>
      <c r="G371" s="133"/>
      <c r="H371" s="133"/>
      <c r="I371" s="133"/>
      <c r="J371" s="133"/>
      <c r="K371" s="133"/>
      <c r="L371" s="127">
        <v>62.49727</v>
      </c>
      <c r="M371" s="121">
        <f t="shared" si="14"/>
        <v>124.99454</v>
      </c>
      <c r="N371" s="135">
        <v>1759</v>
      </c>
      <c r="O371" s="135" t="s">
        <v>1069</v>
      </c>
      <c r="P371" s="112">
        <v>40</v>
      </c>
      <c r="Q371" s="112" t="s">
        <v>1371</v>
      </c>
      <c r="R371" s="132">
        <f t="shared" si="13"/>
        <v>0.154792</v>
      </c>
    </row>
    <row r="372" ht="24" customHeight="1" spans="1:18">
      <c r="A372" s="112">
        <v>370</v>
      </c>
      <c r="B372" s="122" t="s">
        <v>1372</v>
      </c>
      <c r="C372" s="122" t="s">
        <v>1373</v>
      </c>
      <c r="D372" s="118" t="s">
        <v>304</v>
      </c>
      <c r="E372" s="112"/>
      <c r="F372" s="135">
        <v>1</v>
      </c>
      <c r="G372" s="133"/>
      <c r="H372" s="133"/>
      <c r="I372" s="133"/>
      <c r="J372" s="133"/>
      <c r="K372" s="133"/>
      <c r="L372" s="127">
        <v>126.0063375</v>
      </c>
      <c r="M372" s="121">
        <f t="shared" si="14"/>
        <v>126.0063375</v>
      </c>
      <c r="N372" s="135">
        <v>2575</v>
      </c>
      <c r="O372" s="135" t="s">
        <v>1283</v>
      </c>
      <c r="P372" s="112">
        <v>40</v>
      </c>
      <c r="Q372" s="112" t="s">
        <v>1374</v>
      </c>
      <c r="R372" s="132">
        <f t="shared" si="13"/>
        <v>0.156045</v>
      </c>
    </row>
    <row r="373" ht="24" customHeight="1" spans="1:18">
      <c r="A373" s="112">
        <v>371</v>
      </c>
      <c r="B373" s="122" t="s">
        <v>1375</v>
      </c>
      <c r="C373" s="122" t="s">
        <v>1376</v>
      </c>
      <c r="D373" s="118" t="s">
        <v>304</v>
      </c>
      <c r="E373" s="112"/>
      <c r="F373" s="135">
        <v>1</v>
      </c>
      <c r="G373" s="133"/>
      <c r="H373" s="133"/>
      <c r="I373" s="133"/>
      <c r="J373" s="133"/>
      <c r="K373" s="133"/>
      <c r="L373" s="127">
        <v>128.08565</v>
      </c>
      <c r="M373" s="121">
        <f t="shared" si="14"/>
        <v>128.08565</v>
      </c>
      <c r="N373" s="135">
        <v>2575</v>
      </c>
      <c r="O373" s="135" t="s">
        <v>1252</v>
      </c>
      <c r="P373" s="112">
        <v>40</v>
      </c>
      <c r="Q373" s="112" t="s">
        <v>1377</v>
      </c>
      <c r="R373" s="132">
        <f t="shared" si="13"/>
        <v>0.15862</v>
      </c>
    </row>
    <row r="374" ht="24" customHeight="1" spans="1:18">
      <c r="A374" s="112">
        <v>372</v>
      </c>
      <c r="B374" s="122" t="s">
        <v>1378</v>
      </c>
      <c r="C374" s="122" t="s">
        <v>1379</v>
      </c>
      <c r="D374" s="118" t="s">
        <v>304</v>
      </c>
      <c r="E374" s="112"/>
      <c r="F374" s="135">
        <v>1</v>
      </c>
      <c r="G374" s="133"/>
      <c r="H374" s="133"/>
      <c r="I374" s="133"/>
      <c r="J374" s="133"/>
      <c r="K374" s="133"/>
      <c r="L374" s="127">
        <v>91.48975</v>
      </c>
      <c r="M374" s="121">
        <f t="shared" si="14"/>
        <v>91.48975</v>
      </c>
      <c r="N374" s="135">
        <v>2575</v>
      </c>
      <c r="O374" s="135" t="s">
        <v>1069</v>
      </c>
      <c r="P374" s="112">
        <v>40</v>
      </c>
      <c r="Q374" s="112" t="s">
        <v>1380</v>
      </c>
      <c r="R374" s="132">
        <f t="shared" si="13"/>
        <v>0.1133</v>
      </c>
    </row>
    <row r="375" ht="24" customHeight="1" spans="1:18">
      <c r="A375" s="112">
        <v>373</v>
      </c>
      <c r="B375" s="122" t="s">
        <v>1381</v>
      </c>
      <c r="C375" s="122" t="s">
        <v>1382</v>
      </c>
      <c r="D375" s="118" t="s">
        <v>304</v>
      </c>
      <c r="E375" s="112"/>
      <c r="F375" s="135">
        <v>3</v>
      </c>
      <c r="G375" s="133"/>
      <c r="H375" s="133"/>
      <c r="I375" s="133"/>
      <c r="J375" s="133"/>
      <c r="K375" s="133"/>
      <c r="L375" s="127">
        <v>29.31225</v>
      </c>
      <c r="M375" s="121">
        <f t="shared" si="14"/>
        <v>87.93675</v>
      </c>
      <c r="N375" s="135">
        <v>825</v>
      </c>
      <c r="O375" s="135" t="s">
        <v>1069</v>
      </c>
      <c r="P375" s="112">
        <v>40</v>
      </c>
      <c r="Q375" s="112" t="s">
        <v>1383</v>
      </c>
      <c r="R375" s="132">
        <f t="shared" si="13"/>
        <v>0.1089</v>
      </c>
    </row>
    <row r="376" ht="24" customHeight="1" spans="1:18">
      <c r="A376" s="112">
        <v>374</v>
      </c>
      <c r="B376" s="122" t="s">
        <v>1384</v>
      </c>
      <c r="C376" s="122" t="s">
        <v>1385</v>
      </c>
      <c r="D376" s="118" t="s">
        <v>304</v>
      </c>
      <c r="E376" s="112"/>
      <c r="F376" s="135">
        <v>1</v>
      </c>
      <c r="G376" s="133"/>
      <c r="H376" s="133"/>
      <c r="I376" s="133"/>
      <c r="J376" s="133"/>
      <c r="K376" s="133"/>
      <c r="L376" s="127">
        <v>105.621</v>
      </c>
      <c r="M376" s="121">
        <f t="shared" si="14"/>
        <v>105.621</v>
      </c>
      <c r="N376" s="135">
        <v>1635</v>
      </c>
      <c r="O376" s="135">
        <v>2000</v>
      </c>
      <c r="P376" s="112">
        <v>40</v>
      </c>
      <c r="Q376" s="112" t="s">
        <v>1386</v>
      </c>
      <c r="R376" s="132">
        <f t="shared" si="13"/>
        <v>0.1308</v>
      </c>
    </row>
    <row r="377" ht="24" customHeight="1" spans="1:18">
      <c r="A377" s="112">
        <v>375</v>
      </c>
      <c r="B377" s="122" t="s">
        <v>1387</v>
      </c>
      <c r="C377" s="122" t="s">
        <v>1388</v>
      </c>
      <c r="D377" s="118" t="s">
        <v>304</v>
      </c>
      <c r="E377" s="112"/>
      <c r="F377" s="135">
        <v>1</v>
      </c>
      <c r="G377" s="133"/>
      <c r="H377" s="133"/>
      <c r="I377" s="133"/>
      <c r="J377" s="133"/>
      <c r="K377" s="133"/>
      <c r="L377" s="127">
        <v>93.67</v>
      </c>
      <c r="M377" s="121">
        <f t="shared" si="14"/>
        <v>93.67</v>
      </c>
      <c r="N377" s="135">
        <v>2000</v>
      </c>
      <c r="O377" s="135">
        <v>1450</v>
      </c>
      <c r="P377" s="112">
        <v>40</v>
      </c>
      <c r="Q377" s="112" t="s">
        <v>1389</v>
      </c>
      <c r="R377" s="132">
        <f t="shared" si="13"/>
        <v>0.116</v>
      </c>
    </row>
    <row r="378" ht="24" customHeight="1" spans="1:18">
      <c r="A378" s="112">
        <v>376</v>
      </c>
      <c r="B378" s="122" t="s">
        <v>1390</v>
      </c>
      <c r="C378" s="122" t="s">
        <v>1391</v>
      </c>
      <c r="D378" s="118" t="s">
        <v>304</v>
      </c>
      <c r="E378" s="112"/>
      <c r="F378" s="135">
        <v>7</v>
      </c>
      <c r="G378" s="133"/>
      <c r="H378" s="133"/>
      <c r="I378" s="133"/>
      <c r="J378" s="133"/>
      <c r="K378" s="133"/>
      <c r="L378" s="127">
        <v>71.06</v>
      </c>
      <c r="M378" s="121">
        <f t="shared" si="14"/>
        <v>497.42</v>
      </c>
      <c r="N378" s="135">
        <v>2000</v>
      </c>
      <c r="O378" s="135">
        <v>1100</v>
      </c>
      <c r="P378" s="112">
        <v>40</v>
      </c>
      <c r="Q378" s="112" t="s">
        <v>1392</v>
      </c>
      <c r="R378" s="132">
        <f t="shared" si="13"/>
        <v>0.616</v>
      </c>
    </row>
    <row r="379" ht="24" customHeight="1" spans="1:18">
      <c r="A379" s="112">
        <v>377</v>
      </c>
      <c r="B379" s="117" t="s">
        <v>1393</v>
      </c>
      <c r="C379" s="117" t="s">
        <v>1394</v>
      </c>
      <c r="D379" s="118" t="s">
        <v>304</v>
      </c>
      <c r="E379" s="112"/>
      <c r="F379" s="135">
        <v>7</v>
      </c>
      <c r="G379" s="133"/>
      <c r="H379" s="133"/>
      <c r="I379" s="133"/>
      <c r="J379" s="133"/>
      <c r="K379" s="133"/>
      <c r="L379" s="127">
        <v>100.13</v>
      </c>
      <c r="M379" s="121">
        <f t="shared" si="14"/>
        <v>700.91</v>
      </c>
      <c r="N379" s="135">
        <v>1550</v>
      </c>
      <c r="O379" s="135">
        <v>2000</v>
      </c>
      <c r="P379" s="112">
        <v>40</v>
      </c>
      <c r="Q379" s="112" t="s">
        <v>1395</v>
      </c>
      <c r="R379" s="132">
        <f t="shared" si="13"/>
        <v>0.868</v>
      </c>
    </row>
    <row r="380" ht="24" customHeight="1" spans="1:18">
      <c r="A380" s="112">
        <v>378</v>
      </c>
      <c r="B380" s="117" t="s">
        <v>1396</v>
      </c>
      <c r="C380" s="117" t="s">
        <v>1397</v>
      </c>
      <c r="D380" s="118" t="s">
        <v>304</v>
      </c>
      <c r="E380" s="112"/>
      <c r="F380" s="135">
        <v>16</v>
      </c>
      <c r="G380" s="133"/>
      <c r="H380" s="133"/>
      <c r="I380" s="133"/>
      <c r="J380" s="133"/>
      <c r="K380" s="133"/>
      <c r="L380" s="127">
        <v>92.055</v>
      </c>
      <c r="M380" s="121">
        <f t="shared" si="14"/>
        <v>1472.88</v>
      </c>
      <c r="N380" s="135">
        <v>1900</v>
      </c>
      <c r="O380" s="135" t="s">
        <v>903</v>
      </c>
      <c r="P380" s="112">
        <v>40</v>
      </c>
      <c r="Q380" s="112" t="s">
        <v>1398</v>
      </c>
      <c r="R380" s="132">
        <f t="shared" si="13"/>
        <v>1.824</v>
      </c>
    </row>
    <row r="381" ht="24" customHeight="1" spans="1:18">
      <c r="A381" s="112">
        <v>379</v>
      </c>
      <c r="B381" s="117" t="s">
        <v>1399</v>
      </c>
      <c r="C381" s="117" t="s">
        <v>1400</v>
      </c>
      <c r="D381" s="118" t="s">
        <v>304</v>
      </c>
      <c r="E381" s="112"/>
      <c r="F381" s="135">
        <v>32</v>
      </c>
      <c r="G381" s="133"/>
      <c r="H381" s="133"/>
      <c r="I381" s="133"/>
      <c r="J381" s="133"/>
      <c r="K381" s="133"/>
      <c r="L381" s="127">
        <v>150.195</v>
      </c>
      <c r="M381" s="121">
        <f t="shared" si="14"/>
        <v>4806.24</v>
      </c>
      <c r="N381" s="135">
        <v>3100</v>
      </c>
      <c r="O381" s="135" t="s">
        <v>903</v>
      </c>
      <c r="P381" s="112">
        <v>40</v>
      </c>
      <c r="Q381" s="112" t="s">
        <v>1401</v>
      </c>
      <c r="R381" s="132">
        <f t="shared" si="13"/>
        <v>5.952</v>
      </c>
    </row>
    <row r="382" ht="24" customHeight="1" spans="1:18">
      <c r="A382" s="112">
        <v>380</v>
      </c>
      <c r="B382" s="117" t="s">
        <v>1402</v>
      </c>
      <c r="C382" s="117" t="s">
        <v>1403</v>
      </c>
      <c r="D382" s="118" t="s">
        <v>304</v>
      </c>
      <c r="E382" s="112"/>
      <c r="F382" s="135">
        <v>4</v>
      </c>
      <c r="G382" s="133"/>
      <c r="H382" s="133"/>
      <c r="I382" s="133"/>
      <c r="J382" s="133"/>
      <c r="K382" s="133"/>
      <c r="L382" s="127">
        <v>142.9275</v>
      </c>
      <c r="M382" s="121">
        <f t="shared" si="14"/>
        <v>571.71</v>
      </c>
      <c r="N382" s="135">
        <v>2950</v>
      </c>
      <c r="O382" s="135" t="s">
        <v>903</v>
      </c>
      <c r="P382" s="112">
        <v>40</v>
      </c>
      <c r="Q382" s="112" t="s">
        <v>1404</v>
      </c>
      <c r="R382" s="132">
        <f t="shared" si="13"/>
        <v>0.708</v>
      </c>
    </row>
    <row r="383" ht="24" customHeight="1" spans="1:18">
      <c r="A383" s="112">
        <v>381</v>
      </c>
      <c r="B383" s="117" t="s">
        <v>1405</v>
      </c>
      <c r="C383" s="117" t="s">
        <v>1406</v>
      </c>
      <c r="D383" s="118" t="s">
        <v>304</v>
      </c>
      <c r="E383" s="112"/>
      <c r="F383" s="135">
        <v>4</v>
      </c>
      <c r="G383" s="133"/>
      <c r="H383" s="133"/>
      <c r="I383" s="133"/>
      <c r="J383" s="133"/>
      <c r="K383" s="133"/>
      <c r="L383" s="127">
        <v>147.69175</v>
      </c>
      <c r="M383" s="121">
        <f t="shared" si="14"/>
        <v>590.767</v>
      </c>
      <c r="N383" s="135">
        <v>2950</v>
      </c>
      <c r="O383" s="135" t="s">
        <v>1076</v>
      </c>
      <c r="P383" s="112">
        <v>40</v>
      </c>
      <c r="Q383" s="112" t="s">
        <v>1407</v>
      </c>
      <c r="R383" s="132">
        <f t="shared" si="13"/>
        <v>0.7316</v>
      </c>
    </row>
    <row r="384" ht="24" customHeight="1" spans="1:18">
      <c r="A384" s="112">
        <v>382</v>
      </c>
      <c r="B384" s="117" t="s">
        <v>1408</v>
      </c>
      <c r="C384" s="117" t="s">
        <v>1409</v>
      </c>
      <c r="D384" s="118" t="s">
        <v>304</v>
      </c>
      <c r="E384" s="112"/>
      <c r="F384" s="135">
        <v>4</v>
      </c>
      <c r="G384" s="133"/>
      <c r="H384" s="133"/>
      <c r="I384" s="133"/>
      <c r="J384" s="133"/>
      <c r="K384" s="133"/>
      <c r="L384" s="127">
        <v>52.40675</v>
      </c>
      <c r="M384" s="121">
        <f t="shared" si="14"/>
        <v>209.627</v>
      </c>
      <c r="N384" s="135">
        <v>550</v>
      </c>
      <c r="O384" s="135">
        <v>2950</v>
      </c>
      <c r="P384" s="112">
        <v>40</v>
      </c>
      <c r="Q384" s="112" t="s">
        <v>1410</v>
      </c>
      <c r="R384" s="132">
        <f t="shared" si="13"/>
        <v>0.2596</v>
      </c>
    </row>
    <row r="385" ht="24" customHeight="1" spans="1:18">
      <c r="A385" s="112">
        <v>383</v>
      </c>
      <c r="B385" s="117" t="s">
        <v>1411</v>
      </c>
      <c r="C385" s="117" t="s">
        <v>1412</v>
      </c>
      <c r="D385" s="118" t="s">
        <v>304</v>
      </c>
      <c r="E385" s="112"/>
      <c r="F385" s="135">
        <v>8</v>
      </c>
      <c r="G385" s="133"/>
      <c r="H385" s="133"/>
      <c r="I385" s="133"/>
      <c r="J385" s="133"/>
      <c r="K385" s="133"/>
      <c r="L385" s="127">
        <v>157.22025</v>
      </c>
      <c r="M385" s="121">
        <f t="shared" si="14"/>
        <v>1257.762</v>
      </c>
      <c r="N385" s="135">
        <v>2950</v>
      </c>
      <c r="O385" s="135" t="s">
        <v>869</v>
      </c>
      <c r="P385" s="112">
        <v>40</v>
      </c>
      <c r="Q385" s="112" t="s">
        <v>1413</v>
      </c>
      <c r="R385" s="132">
        <f t="shared" si="13"/>
        <v>1.5576</v>
      </c>
    </row>
    <row r="386" ht="24" customHeight="1" spans="1:18">
      <c r="A386" s="112">
        <v>384</v>
      </c>
      <c r="B386" s="117" t="s">
        <v>1414</v>
      </c>
      <c r="C386" s="117" t="s">
        <v>1415</v>
      </c>
      <c r="D386" s="118" t="s">
        <v>304</v>
      </c>
      <c r="E386" s="112"/>
      <c r="F386" s="135">
        <v>2</v>
      </c>
      <c r="G386" s="133"/>
      <c r="H386" s="133"/>
      <c r="I386" s="133"/>
      <c r="J386" s="133"/>
      <c r="K386" s="133"/>
      <c r="L386" s="127">
        <v>68.9282</v>
      </c>
      <c r="M386" s="121">
        <f t="shared" si="14"/>
        <v>137.8564</v>
      </c>
      <c r="N386" s="135">
        <v>2200</v>
      </c>
      <c r="O386" s="135" t="s">
        <v>1416</v>
      </c>
      <c r="P386" s="112">
        <v>40</v>
      </c>
      <c r="Q386" s="112" t="s">
        <v>1417</v>
      </c>
      <c r="R386" s="132">
        <f t="shared" si="13"/>
        <v>0.17072</v>
      </c>
    </row>
    <row r="387" ht="24" customHeight="1" spans="1:18">
      <c r="A387" s="112">
        <v>385</v>
      </c>
      <c r="B387" s="117" t="s">
        <v>1418</v>
      </c>
      <c r="C387" s="117" t="s">
        <v>1419</v>
      </c>
      <c r="D387" s="118" t="s">
        <v>304</v>
      </c>
      <c r="E387" s="112"/>
      <c r="F387" s="135">
        <v>2</v>
      </c>
      <c r="G387" s="133"/>
      <c r="H387" s="133"/>
      <c r="I387" s="133"/>
      <c r="J387" s="133"/>
      <c r="K387" s="133"/>
      <c r="L387" s="127">
        <v>106.59</v>
      </c>
      <c r="M387" s="121">
        <f t="shared" si="14"/>
        <v>213.18</v>
      </c>
      <c r="N387" s="135">
        <v>2200</v>
      </c>
      <c r="O387" s="135" t="s">
        <v>903</v>
      </c>
      <c r="P387" s="112">
        <v>40</v>
      </c>
      <c r="Q387" s="112" t="s">
        <v>1420</v>
      </c>
      <c r="R387" s="132">
        <f t="shared" si="13"/>
        <v>0.264</v>
      </c>
    </row>
    <row r="388" ht="24" customHeight="1" spans="1:18">
      <c r="A388" s="112">
        <v>386</v>
      </c>
      <c r="B388" s="117" t="s">
        <v>1421</v>
      </c>
      <c r="C388" s="117" t="s">
        <v>1422</v>
      </c>
      <c r="D388" s="118" t="s">
        <v>304</v>
      </c>
      <c r="E388" s="112"/>
      <c r="F388" s="135">
        <v>2</v>
      </c>
      <c r="G388" s="133"/>
      <c r="H388" s="133"/>
      <c r="I388" s="133"/>
      <c r="J388" s="133"/>
      <c r="K388" s="133"/>
      <c r="L388" s="127">
        <v>154.9108</v>
      </c>
      <c r="M388" s="121">
        <f t="shared" si="14"/>
        <v>309.8216</v>
      </c>
      <c r="N388" s="135">
        <v>2200</v>
      </c>
      <c r="O388" s="135" t="s">
        <v>1423</v>
      </c>
      <c r="P388" s="112">
        <v>40</v>
      </c>
      <c r="Q388" s="112" t="s">
        <v>1424</v>
      </c>
      <c r="R388" s="132">
        <f t="shared" si="13"/>
        <v>0.38368</v>
      </c>
    </row>
    <row r="389" ht="24" customHeight="1" spans="1:18">
      <c r="A389" s="112">
        <v>387</v>
      </c>
      <c r="B389" s="117" t="s">
        <v>1425</v>
      </c>
      <c r="C389" s="117" t="s">
        <v>1426</v>
      </c>
      <c r="D389" s="118" t="s">
        <v>304</v>
      </c>
      <c r="E389" s="112"/>
      <c r="F389" s="135">
        <v>4</v>
      </c>
      <c r="G389" s="133"/>
      <c r="H389" s="133"/>
      <c r="I389" s="133"/>
      <c r="J389" s="133"/>
      <c r="K389" s="133"/>
      <c r="L389" s="127">
        <v>165.2145</v>
      </c>
      <c r="M389" s="121">
        <f t="shared" si="14"/>
        <v>660.858</v>
      </c>
      <c r="N389" s="135">
        <v>3100</v>
      </c>
      <c r="O389" s="135" t="s">
        <v>869</v>
      </c>
      <c r="P389" s="112">
        <v>40</v>
      </c>
      <c r="Q389" s="112" t="s">
        <v>1427</v>
      </c>
      <c r="R389" s="132">
        <f t="shared" si="13"/>
        <v>0.8184</v>
      </c>
    </row>
    <row r="390" ht="24" customHeight="1" spans="1:18">
      <c r="A390" s="112">
        <v>388</v>
      </c>
      <c r="B390" s="117" t="s">
        <v>1428</v>
      </c>
      <c r="C390" s="117" t="s">
        <v>1429</v>
      </c>
      <c r="D390" s="118" t="s">
        <v>304</v>
      </c>
      <c r="E390" s="112"/>
      <c r="F390" s="135">
        <v>2</v>
      </c>
      <c r="G390" s="133"/>
      <c r="H390" s="133"/>
      <c r="I390" s="133"/>
      <c r="J390" s="133"/>
      <c r="K390" s="133"/>
      <c r="L390" s="127">
        <v>101.2605</v>
      </c>
      <c r="M390" s="121">
        <f t="shared" si="14"/>
        <v>202.521</v>
      </c>
      <c r="N390" s="135">
        <v>1900</v>
      </c>
      <c r="O390" s="135" t="s">
        <v>869</v>
      </c>
      <c r="P390" s="112">
        <v>40</v>
      </c>
      <c r="Q390" s="112" t="s">
        <v>1430</v>
      </c>
      <c r="R390" s="132">
        <f t="shared" si="13"/>
        <v>0.2508</v>
      </c>
    </row>
    <row r="391" ht="24" customHeight="1" spans="1:18">
      <c r="A391" s="112">
        <v>389</v>
      </c>
      <c r="B391" s="117" t="s">
        <v>1431</v>
      </c>
      <c r="C391" s="117" t="s">
        <v>1432</v>
      </c>
      <c r="D391" s="118" t="s">
        <v>304</v>
      </c>
      <c r="E391" s="112"/>
      <c r="F391" s="135">
        <v>2</v>
      </c>
      <c r="G391" s="133"/>
      <c r="H391" s="133"/>
      <c r="I391" s="133"/>
      <c r="J391" s="133"/>
      <c r="K391" s="133"/>
      <c r="L391" s="127">
        <v>105.1365</v>
      </c>
      <c r="M391" s="121">
        <f t="shared" si="14"/>
        <v>210.273</v>
      </c>
      <c r="N391" s="135">
        <v>1550</v>
      </c>
      <c r="O391" s="135">
        <v>2100</v>
      </c>
      <c r="P391" s="112">
        <v>40</v>
      </c>
      <c r="Q391" s="112" t="s">
        <v>1433</v>
      </c>
      <c r="R391" s="132">
        <f t="shared" si="13"/>
        <v>0.2604</v>
      </c>
    </row>
    <row r="392" ht="24" customHeight="1" spans="1:18">
      <c r="A392" s="112">
        <v>390</v>
      </c>
      <c r="B392" s="117" t="s">
        <v>1434</v>
      </c>
      <c r="C392" s="117" t="s">
        <v>1435</v>
      </c>
      <c r="D392" s="118" t="s">
        <v>304</v>
      </c>
      <c r="E392" s="112"/>
      <c r="F392" s="135">
        <v>2</v>
      </c>
      <c r="G392" s="133"/>
      <c r="H392" s="133"/>
      <c r="I392" s="133"/>
      <c r="J392" s="133"/>
      <c r="K392" s="133"/>
      <c r="L392" s="127">
        <v>110.143</v>
      </c>
      <c r="M392" s="121">
        <f t="shared" si="14"/>
        <v>220.286</v>
      </c>
      <c r="N392" s="135">
        <v>1550</v>
      </c>
      <c r="O392" s="135">
        <v>2200</v>
      </c>
      <c r="P392" s="112">
        <v>40</v>
      </c>
      <c r="Q392" s="112" t="s">
        <v>1436</v>
      </c>
      <c r="R392" s="132">
        <f t="shared" si="13"/>
        <v>0.2728</v>
      </c>
    </row>
    <row r="393" ht="24" customHeight="1" spans="1:18">
      <c r="A393" s="112">
        <v>391</v>
      </c>
      <c r="B393" s="117" t="s">
        <v>1437</v>
      </c>
      <c r="C393" s="117" t="s">
        <v>1438</v>
      </c>
      <c r="D393" s="118" t="s">
        <v>304</v>
      </c>
      <c r="E393" s="112"/>
      <c r="F393" s="135">
        <v>2</v>
      </c>
      <c r="G393" s="133"/>
      <c r="H393" s="133"/>
      <c r="I393" s="133"/>
      <c r="J393" s="133"/>
      <c r="K393" s="133"/>
      <c r="L393" s="127">
        <v>107.63975</v>
      </c>
      <c r="M393" s="121">
        <f t="shared" si="14"/>
        <v>215.2795</v>
      </c>
      <c r="N393" s="135">
        <v>1550</v>
      </c>
      <c r="O393" s="135">
        <v>2150</v>
      </c>
      <c r="P393" s="112">
        <v>40</v>
      </c>
      <c r="Q393" s="112" t="s">
        <v>1439</v>
      </c>
      <c r="R393" s="132">
        <f t="shared" si="13"/>
        <v>0.2666</v>
      </c>
    </row>
    <row r="394" ht="24" customHeight="1" spans="1:18">
      <c r="A394" s="112">
        <v>392</v>
      </c>
      <c r="B394" s="117" t="s">
        <v>1440</v>
      </c>
      <c r="C394" s="117" t="s">
        <v>1441</v>
      </c>
      <c r="D394" s="118" t="s">
        <v>304</v>
      </c>
      <c r="E394" s="112"/>
      <c r="F394" s="135">
        <v>6</v>
      </c>
      <c r="G394" s="133"/>
      <c r="H394" s="133"/>
      <c r="I394" s="133"/>
      <c r="J394" s="133"/>
      <c r="K394" s="133"/>
      <c r="L394" s="127">
        <v>35.53</v>
      </c>
      <c r="M394" s="121">
        <f t="shared" si="14"/>
        <v>213.18</v>
      </c>
      <c r="N394" s="135">
        <v>1100</v>
      </c>
      <c r="O394" s="135">
        <v>1000</v>
      </c>
      <c r="P394" s="112">
        <v>40</v>
      </c>
      <c r="Q394" s="112" t="s">
        <v>1442</v>
      </c>
      <c r="R394" s="132">
        <f t="shared" si="13"/>
        <v>0.264</v>
      </c>
    </row>
    <row r="395" ht="24" customHeight="1" spans="1:18">
      <c r="A395" s="112">
        <v>393</v>
      </c>
      <c r="B395" s="117" t="s">
        <v>1443</v>
      </c>
      <c r="C395" s="117" t="s">
        <v>1444</v>
      </c>
      <c r="D395" s="118" t="s">
        <v>304</v>
      </c>
      <c r="E395" s="112"/>
      <c r="F395" s="135">
        <v>10</v>
      </c>
      <c r="G395" s="133"/>
      <c r="H395" s="133"/>
      <c r="I395" s="133"/>
      <c r="J395" s="133"/>
      <c r="K395" s="133"/>
      <c r="L395" s="127">
        <v>242.25</v>
      </c>
      <c r="M395" s="121">
        <f t="shared" si="14"/>
        <v>2422.5</v>
      </c>
      <c r="N395" s="135">
        <v>2500</v>
      </c>
      <c r="O395" s="135">
        <v>3000</v>
      </c>
      <c r="P395" s="112">
        <v>40</v>
      </c>
      <c r="Q395" s="112" t="s">
        <v>1445</v>
      </c>
      <c r="R395" s="132">
        <f t="shared" si="13"/>
        <v>3</v>
      </c>
    </row>
    <row r="396" ht="24" customHeight="1" spans="1:18">
      <c r="A396" s="112">
        <v>394</v>
      </c>
      <c r="B396" s="112" t="s">
        <v>1446</v>
      </c>
      <c r="C396" s="112" t="s">
        <v>1447</v>
      </c>
      <c r="D396" s="118" t="s">
        <v>1448</v>
      </c>
      <c r="E396" s="112"/>
      <c r="F396" s="112">
        <v>1</v>
      </c>
      <c r="G396" s="133"/>
      <c r="H396" s="133"/>
      <c r="I396" s="133"/>
      <c r="J396" s="133"/>
      <c r="K396" s="133"/>
      <c r="L396" s="127">
        <v>256.45292</v>
      </c>
      <c r="M396" s="121">
        <f t="shared" si="14"/>
        <v>256.45292</v>
      </c>
      <c r="N396" s="112">
        <v>1850</v>
      </c>
      <c r="O396" s="112">
        <v>2410</v>
      </c>
      <c r="P396" s="112">
        <v>40</v>
      </c>
      <c r="Q396" s="112" t="s">
        <v>1449</v>
      </c>
      <c r="R396" s="132">
        <f t="shared" si="13"/>
        <v>0.17834</v>
      </c>
    </row>
    <row r="397" ht="24" customHeight="1" spans="1:18">
      <c r="A397" s="112">
        <v>395</v>
      </c>
      <c r="B397" s="112" t="s">
        <v>1450</v>
      </c>
      <c r="C397" s="112" t="s">
        <v>1451</v>
      </c>
      <c r="D397" s="118" t="s">
        <v>1448</v>
      </c>
      <c r="E397" s="112"/>
      <c r="F397" s="112">
        <v>1</v>
      </c>
      <c r="G397" s="133"/>
      <c r="H397" s="133"/>
      <c r="I397" s="133"/>
      <c r="J397" s="133"/>
      <c r="K397" s="133"/>
      <c r="L397" s="127">
        <v>324.5566</v>
      </c>
      <c r="M397" s="121">
        <f t="shared" si="14"/>
        <v>324.5566</v>
      </c>
      <c r="N397" s="112">
        <v>1850</v>
      </c>
      <c r="O397" s="112">
        <v>3050</v>
      </c>
      <c r="P397" s="112">
        <v>40</v>
      </c>
      <c r="Q397" s="112" t="s">
        <v>1452</v>
      </c>
      <c r="R397" s="132">
        <f t="shared" si="13"/>
        <v>0.2257</v>
      </c>
    </row>
    <row r="398" ht="24" customHeight="1" spans="1:18">
      <c r="A398" s="112">
        <v>396</v>
      </c>
      <c r="B398" s="112" t="s">
        <v>1453</v>
      </c>
      <c r="C398" s="112" t="s">
        <v>1454</v>
      </c>
      <c r="D398" s="118" t="s">
        <v>1448</v>
      </c>
      <c r="E398" s="112"/>
      <c r="F398" s="112">
        <v>1</v>
      </c>
      <c r="G398" s="133"/>
      <c r="H398" s="133"/>
      <c r="I398" s="133"/>
      <c r="J398" s="133"/>
      <c r="K398" s="133"/>
      <c r="L398" s="127">
        <v>329.8772</v>
      </c>
      <c r="M398" s="121">
        <f t="shared" si="14"/>
        <v>329.8772</v>
      </c>
      <c r="N398" s="112">
        <v>1850</v>
      </c>
      <c r="O398" s="112">
        <v>3100</v>
      </c>
      <c r="P398" s="112">
        <v>40</v>
      </c>
      <c r="Q398" s="112" t="s">
        <v>1455</v>
      </c>
      <c r="R398" s="132">
        <f t="shared" si="13"/>
        <v>0.2294</v>
      </c>
    </row>
    <row r="399" ht="24" customHeight="1" spans="1:18">
      <c r="A399" s="112">
        <v>397</v>
      </c>
      <c r="B399" s="112" t="s">
        <v>1456</v>
      </c>
      <c r="C399" s="112" t="s">
        <v>1457</v>
      </c>
      <c r="D399" s="118" t="s">
        <v>1448</v>
      </c>
      <c r="E399" s="112"/>
      <c r="F399" s="112">
        <v>3</v>
      </c>
      <c r="G399" s="133"/>
      <c r="H399" s="133"/>
      <c r="I399" s="133"/>
      <c r="J399" s="133"/>
      <c r="K399" s="133"/>
      <c r="L399" s="127">
        <v>320.9616</v>
      </c>
      <c r="M399" s="121">
        <f t="shared" si="14"/>
        <v>962.8848</v>
      </c>
      <c r="N399" s="112">
        <v>1800</v>
      </c>
      <c r="O399" s="112">
        <v>3100</v>
      </c>
      <c r="P399" s="112">
        <v>40</v>
      </c>
      <c r="Q399" s="112" t="s">
        <v>1458</v>
      </c>
      <c r="R399" s="132">
        <f t="shared" si="13"/>
        <v>0.6696</v>
      </c>
    </row>
    <row r="400" ht="24" customHeight="1" spans="1:18">
      <c r="A400" s="112">
        <v>398</v>
      </c>
      <c r="B400" s="112" t="s">
        <v>1459</v>
      </c>
      <c r="C400" s="112" t="s">
        <v>1460</v>
      </c>
      <c r="D400" s="118" t="s">
        <v>1448</v>
      </c>
      <c r="E400" s="112"/>
      <c r="F400" s="112">
        <v>5</v>
      </c>
      <c r="G400" s="133"/>
      <c r="H400" s="133"/>
      <c r="I400" s="133"/>
      <c r="J400" s="133"/>
      <c r="K400" s="133"/>
      <c r="L400" s="127">
        <v>391.331568</v>
      </c>
      <c r="M400" s="121">
        <f t="shared" si="14"/>
        <v>1956.65784</v>
      </c>
      <c r="N400" s="112">
        <v>2346</v>
      </c>
      <c r="O400" s="112">
        <v>2900</v>
      </c>
      <c r="P400" s="112">
        <v>40</v>
      </c>
      <c r="Q400" s="112" t="s">
        <v>1461</v>
      </c>
      <c r="R400" s="132">
        <f t="shared" si="13"/>
        <v>1.36068</v>
      </c>
    </row>
    <row r="401" ht="24" customHeight="1" spans="1:18">
      <c r="A401" s="112">
        <v>399</v>
      </c>
      <c r="B401" s="112" t="s">
        <v>1462</v>
      </c>
      <c r="C401" s="112" t="s">
        <v>1463</v>
      </c>
      <c r="D401" s="118" t="s">
        <v>1448</v>
      </c>
      <c r="E401" s="112"/>
      <c r="F401" s="112">
        <v>2</v>
      </c>
      <c r="G401" s="133"/>
      <c r="H401" s="133"/>
      <c r="I401" s="133"/>
      <c r="J401" s="133"/>
      <c r="K401" s="133"/>
      <c r="L401" s="127">
        <v>371.09028</v>
      </c>
      <c r="M401" s="121">
        <f t="shared" si="14"/>
        <v>742.18056</v>
      </c>
      <c r="N401" s="112">
        <v>2346</v>
      </c>
      <c r="O401" s="112">
        <v>2750</v>
      </c>
      <c r="P401" s="112">
        <v>40</v>
      </c>
      <c r="Q401" s="112" t="s">
        <v>1464</v>
      </c>
      <c r="R401" s="132">
        <f t="shared" si="13"/>
        <v>0.51612</v>
      </c>
    </row>
    <row r="402" ht="24" customHeight="1" spans="1:18">
      <c r="A402" s="112">
        <v>400</v>
      </c>
      <c r="B402" s="112" t="s">
        <v>1465</v>
      </c>
      <c r="C402" s="112" t="s">
        <v>1466</v>
      </c>
      <c r="D402" s="118" t="s">
        <v>1448</v>
      </c>
      <c r="E402" s="112"/>
      <c r="F402" s="112">
        <v>2</v>
      </c>
      <c r="G402" s="133"/>
      <c r="H402" s="133"/>
      <c r="I402" s="133"/>
      <c r="J402" s="133"/>
      <c r="K402" s="133"/>
      <c r="L402" s="127">
        <v>355.905</v>
      </c>
      <c r="M402" s="121">
        <f t="shared" si="14"/>
        <v>711.81</v>
      </c>
      <c r="N402" s="112">
        <v>2250</v>
      </c>
      <c r="O402" s="112">
        <v>2750</v>
      </c>
      <c r="P402" s="112">
        <v>40</v>
      </c>
      <c r="Q402" s="112" t="s">
        <v>1467</v>
      </c>
      <c r="R402" s="132">
        <f t="shared" si="13"/>
        <v>0.495</v>
      </c>
    </row>
    <row r="403" ht="24" customHeight="1" spans="1:18">
      <c r="A403" s="112">
        <v>401</v>
      </c>
      <c r="B403" s="112" t="s">
        <v>1468</v>
      </c>
      <c r="C403" s="112" t="s">
        <v>1469</v>
      </c>
      <c r="D403" s="118" t="s">
        <v>1448</v>
      </c>
      <c r="E403" s="112"/>
      <c r="F403" s="112">
        <v>2</v>
      </c>
      <c r="G403" s="133"/>
      <c r="H403" s="133"/>
      <c r="I403" s="133"/>
      <c r="J403" s="133"/>
      <c r="K403" s="133"/>
      <c r="L403" s="127">
        <v>316.36</v>
      </c>
      <c r="M403" s="121">
        <f t="shared" si="14"/>
        <v>632.72</v>
      </c>
      <c r="N403" s="112">
        <v>2000</v>
      </c>
      <c r="O403" s="112">
        <v>2750</v>
      </c>
      <c r="P403" s="112">
        <v>40</v>
      </c>
      <c r="Q403" s="112" t="s">
        <v>1470</v>
      </c>
      <c r="R403" s="132">
        <f t="shared" si="13"/>
        <v>0.44</v>
      </c>
    </row>
    <row r="404" ht="24" customHeight="1" spans="1:18">
      <c r="A404" s="112">
        <v>402</v>
      </c>
      <c r="B404" s="112" t="s">
        <v>1471</v>
      </c>
      <c r="C404" s="112" t="s">
        <v>1472</v>
      </c>
      <c r="D404" s="118" t="s">
        <v>1448</v>
      </c>
      <c r="E404" s="112"/>
      <c r="F404" s="112">
        <v>5</v>
      </c>
      <c r="G404" s="136"/>
      <c r="H404" s="136"/>
      <c r="I404" s="136"/>
      <c r="J404" s="136"/>
      <c r="K404" s="136"/>
      <c r="L404" s="127">
        <v>284.724</v>
      </c>
      <c r="M404" s="121">
        <f t="shared" si="14"/>
        <v>1423.62</v>
      </c>
      <c r="N404" s="112">
        <v>1800</v>
      </c>
      <c r="O404" s="112">
        <v>2750</v>
      </c>
      <c r="P404" s="112">
        <v>40</v>
      </c>
      <c r="Q404" s="112" t="s">
        <v>1473</v>
      </c>
      <c r="R404" s="132">
        <f t="shared" si="13"/>
        <v>0.99</v>
      </c>
    </row>
    <row r="405" ht="24" customHeight="1" spans="1:18">
      <c r="A405" s="112">
        <v>403</v>
      </c>
      <c r="B405" s="112" t="s">
        <v>1471</v>
      </c>
      <c r="C405" s="112" t="s">
        <v>1472</v>
      </c>
      <c r="D405" s="118" t="s">
        <v>1448</v>
      </c>
      <c r="E405" s="112"/>
      <c r="F405" s="112">
        <v>5</v>
      </c>
      <c r="G405" s="136"/>
      <c r="H405" s="136"/>
      <c r="I405" s="136"/>
      <c r="J405" s="136"/>
      <c r="K405" s="136"/>
      <c r="L405" s="127">
        <v>284.724</v>
      </c>
      <c r="M405" s="121">
        <f t="shared" si="14"/>
        <v>1423.62</v>
      </c>
      <c r="N405" s="112">
        <v>1800</v>
      </c>
      <c r="O405" s="112">
        <v>2750</v>
      </c>
      <c r="P405" s="112">
        <v>40</v>
      </c>
      <c r="Q405" s="112" t="s">
        <v>1473</v>
      </c>
      <c r="R405" s="132">
        <f t="shared" si="13"/>
        <v>0.99</v>
      </c>
    </row>
    <row r="406" ht="24" customHeight="1" spans="1:18">
      <c r="A406" s="112">
        <v>404</v>
      </c>
      <c r="B406" s="110" t="s">
        <v>1474</v>
      </c>
      <c r="C406" s="112" t="s">
        <v>1475</v>
      </c>
      <c r="D406" s="118" t="s">
        <v>1476</v>
      </c>
      <c r="E406" s="112"/>
      <c r="F406" s="112">
        <v>8</v>
      </c>
      <c r="G406" s="136"/>
      <c r="H406" s="136"/>
      <c r="I406" s="136"/>
      <c r="J406" s="136"/>
      <c r="K406" s="136"/>
      <c r="L406" s="112">
        <v>117.1</v>
      </c>
      <c r="M406" s="121">
        <f t="shared" si="14"/>
        <v>936.8</v>
      </c>
      <c r="N406" s="112">
        <v>700</v>
      </c>
      <c r="O406" s="112">
        <v>500</v>
      </c>
      <c r="P406" s="112">
        <v>320</v>
      </c>
      <c r="Q406" s="112" t="s">
        <v>1477</v>
      </c>
      <c r="R406" s="132">
        <f t="shared" si="13"/>
        <v>0.896</v>
      </c>
    </row>
    <row r="407" ht="24" customHeight="1" spans="1:18">
      <c r="A407" s="112">
        <v>405</v>
      </c>
      <c r="B407" s="110" t="s">
        <v>1478</v>
      </c>
      <c r="C407" s="112" t="s">
        <v>1479</v>
      </c>
      <c r="D407" s="118" t="s">
        <v>1480</v>
      </c>
      <c r="E407" s="112"/>
      <c r="F407" s="112">
        <v>4</v>
      </c>
      <c r="G407" s="136"/>
      <c r="H407" s="136"/>
      <c r="I407" s="136"/>
      <c r="J407" s="136"/>
      <c r="K407" s="136"/>
      <c r="L407" s="112">
        <v>61.1</v>
      </c>
      <c r="M407" s="121">
        <f t="shared" si="14"/>
        <v>244.4</v>
      </c>
      <c r="N407" s="112">
        <v>600</v>
      </c>
      <c r="O407" s="112">
        <v>500</v>
      </c>
      <c r="P407" s="112">
        <v>300</v>
      </c>
      <c r="Q407" s="112" t="s">
        <v>1481</v>
      </c>
      <c r="R407" s="132">
        <f t="shared" si="13"/>
        <v>0.36</v>
      </c>
    </row>
    <row r="408" ht="24" customHeight="1" spans="1:18">
      <c r="A408" s="112"/>
      <c r="B408" s="110"/>
      <c r="C408" s="112"/>
      <c r="D408" s="118"/>
      <c r="E408" s="112"/>
      <c r="F408" s="112"/>
      <c r="G408" s="136"/>
      <c r="H408" s="136"/>
      <c r="I408" s="136"/>
      <c r="J408" s="136"/>
      <c r="K408" s="136"/>
      <c r="L408" s="112"/>
      <c r="M408" s="138">
        <f>SUM(M3:M407)</f>
        <v>249701.8953595</v>
      </c>
      <c r="N408" s="121"/>
      <c r="O408" s="121"/>
      <c r="P408" s="121"/>
      <c r="Q408" s="121"/>
      <c r="R408" s="138">
        <f t="shared" ref="R408" si="15">SUM(R3:R407)</f>
        <v>215.820007188</v>
      </c>
    </row>
    <row r="409" ht="24" customHeight="1" spans="1:18">
      <c r="A409" s="112">
        <v>406</v>
      </c>
      <c r="B409" s="110"/>
      <c r="C409" s="42" t="s">
        <v>1482</v>
      </c>
      <c r="D409" s="137" t="s">
        <v>1483</v>
      </c>
      <c r="E409" s="42" t="s">
        <v>1484</v>
      </c>
      <c r="F409" s="42">
        <v>980</v>
      </c>
      <c r="G409" s="136"/>
      <c r="H409" s="136"/>
      <c r="I409" s="136"/>
      <c r="J409" s="136"/>
      <c r="K409" s="136"/>
      <c r="L409" s="127">
        <f>M409/F409</f>
        <v>3.57142857142857</v>
      </c>
      <c r="M409" s="121">
        <v>3500</v>
      </c>
      <c r="N409" s="112"/>
      <c r="O409" s="112"/>
      <c r="P409" s="112"/>
      <c r="Q409" s="112"/>
      <c r="R409" s="139">
        <v>28</v>
      </c>
    </row>
    <row r="410" ht="24" customHeight="1" spans="1:18">
      <c r="A410" s="112">
        <v>407</v>
      </c>
      <c r="B410" s="110"/>
      <c r="C410" s="42" t="s">
        <v>1485</v>
      </c>
      <c r="D410" s="137" t="s">
        <v>1486</v>
      </c>
      <c r="E410" s="42" t="s">
        <v>1487</v>
      </c>
      <c r="F410" s="42">
        <v>30</v>
      </c>
      <c r="G410" s="136"/>
      <c r="H410" s="136"/>
      <c r="I410" s="136"/>
      <c r="J410" s="136"/>
      <c r="K410" s="136"/>
      <c r="L410" s="127">
        <f t="shared" ref="L410:L417" si="16">M410/F410</f>
        <v>0.333333333333333</v>
      </c>
      <c r="M410" s="121">
        <v>10</v>
      </c>
      <c r="N410" s="112"/>
      <c r="O410" s="112"/>
      <c r="P410" s="112"/>
      <c r="Q410" s="112"/>
      <c r="R410" s="139">
        <v>0.1</v>
      </c>
    </row>
    <row r="411" ht="24" customHeight="1" spans="1:18">
      <c r="A411" s="112">
        <v>408</v>
      </c>
      <c r="B411" s="110"/>
      <c r="C411" s="42" t="s">
        <v>1488</v>
      </c>
      <c r="D411" s="137" t="s">
        <v>1489</v>
      </c>
      <c r="E411" s="42" t="s">
        <v>1487</v>
      </c>
      <c r="F411" s="42">
        <v>30</v>
      </c>
      <c r="G411" s="136"/>
      <c r="H411" s="136"/>
      <c r="I411" s="136"/>
      <c r="J411" s="136"/>
      <c r="K411" s="136"/>
      <c r="L411" s="127">
        <f t="shared" si="16"/>
        <v>0.333333333333333</v>
      </c>
      <c r="M411" s="121">
        <v>10</v>
      </c>
      <c r="N411" s="112"/>
      <c r="O411" s="112"/>
      <c r="P411" s="112"/>
      <c r="Q411" s="112"/>
      <c r="R411" s="139">
        <v>0.01</v>
      </c>
    </row>
    <row r="412" ht="24" customHeight="1" spans="1:18">
      <c r="A412" s="112">
        <v>409</v>
      </c>
      <c r="B412" s="110"/>
      <c r="C412" s="42" t="s">
        <v>1490</v>
      </c>
      <c r="D412" s="137" t="s">
        <v>1491</v>
      </c>
      <c r="E412" s="42" t="s">
        <v>1487</v>
      </c>
      <c r="F412" s="42">
        <v>30</v>
      </c>
      <c r="G412" s="136"/>
      <c r="H412" s="136"/>
      <c r="I412" s="136"/>
      <c r="J412" s="136"/>
      <c r="K412" s="136"/>
      <c r="L412" s="127">
        <f t="shared" si="16"/>
        <v>0.666666666666667</v>
      </c>
      <c r="M412" s="121">
        <v>20</v>
      </c>
      <c r="N412" s="112"/>
      <c r="O412" s="112"/>
      <c r="P412" s="112"/>
      <c r="Q412" s="112"/>
      <c r="R412" s="139">
        <v>0.1</v>
      </c>
    </row>
    <row r="413" ht="24" customHeight="1" spans="1:18">
      <c r="A413" s="112">
        <v>410</v>
      </c>
      <c r="B413" s="110"/>
      <c r="C413" s="42" t="s">
        <v>1492</v>
      </c>
      <c r="D413" s="137" t="s">
        <v>1493</v>
      </c>
      <c r="E413" s="42" t="s">
        <v>1487</v>
      </c>
      <c r="F413" s="42">
        <v>260</v>
      </c>
      <c r="G413" s="136"/>
      <c r="H413" s="136"/>
      <c r="I413" s="136"/>
      <c r="J413" s="136"/>
      <c r="K413" s="136"/>
      <c r="L413" s="127">
        <f t="shared" si="16"/>
        <v>0.192307692307692</v>
      </c>
      <c r="M413" s="121">
        <v>50</v>
      </c>
      <c r="N413" s="112"/>
      <c r="O413" s="112"/>
      <c r="P413" s="112"/>
      <c r="Q413" s="112"/>
      <c r="R413" s="139">
        <v>3</v>
      </c>
    </row>
    <row r="414" ht="24" customHeight="1" spans="1:18">
      <c r="A414" s="112">
        <v>411</v>
      </c>
      <c r="B414" s="110"/>
      <c r="C414" s="42" t="s">
        <v>1494</v>
      </c>
      <c r="D414" s="137" t="s">
        <v>1495</v>
      </c>
      <c r="E414" s="42" t="s">
        <v>1496</v>
      </c>
      <c r="F414" s="42">
        <v>180</v>
      </c>
      <c r="G414" s="136"/>
      <c r="H414" s="136"/>
      <c r="I414" s="136"/>
      <c r="J414" s="136"/>
      <c r="K414" s="136"/>
      <c r="L414" s="127">
        <f t="shared" si="16"/>
        <v>0.166666666666667</v>
      </c>
      <c r="M414" s="121">
        <v>30</v>
      </c>
      <c r="N414" s="112"/>
      <c r="O414" s="112"/>
      <c r="P414" s="112"/>
      <c r="Q414" s="112"/>
      <c r="R414" s="139">
        <v>0.6</v>
      </c>
    </row>
    <row r="415" ht="24" customHeight="1" spans="1:18">
      <c r="A415" s="112">
        <v>412</v>
      </c>
      <c r="B415" s="110"/>
      <c r="C415" s="42" t="s">
        <v>1494</v>
      </c>
      <c r="D415" s="137" t="s">
        <v>1497</v>
      </c>
      <c r="E415" s="42" t="s">
        <v>1496</v>
      </c>
      <c r="F415" s="42">
        <v>700</v>
      </c>
      <c r="G415" s="136"/>
      <c r="H415" s="136"/>
      <c r="I415" s="136"/>
      <c r="J415" s="136"/>
      <c r="K415" s="136"/>
      <c r="L415" s="127">
        <f t="shared" si="16"/>
        <v>0.142857142857143</v>
      </c>
      <c r="M415" s="121">
        <v>100</v>
      </c>
      <c r="N415" s="112"/>
      <c r="O415" s="112"/>
      <c r="P415" s="112"/>
      <c r="Q415" s="112"/>
      <c r="R415" s="139">
        <v>2</v>
      </c>
    </row>
    <row r="416" ht="24" customHeight="1" spans="1:18">
      <c r="A416" s="112">
        <v>413</v>
      </c>
      <c r="B416" s="110"/>
      <c r="C416" s="42" t="s">
        <v>1498</v>
      </c>
      <c r="D416" s="137" t="s">
        <v>1499</v>
      </c>
      <c r="E416" s="42" t="s">
        <v>1487</v>
      </c>
      <c r="F416" s="42">
        <v>208</v>
      </c>
      <c r="G416" s="136"/>
      <c r="H416" s="136"/>
      <c r="I416" s="136"/>
      <c r="J416" s="136"/>
      <c r="K416" s="136"/>
      <c r="L416" s="127">
        <f t="shared" si="16"/>
        <v>0.192307692307692</v>
      </c>
      <c r="M416" s="121">
        <v>40</v>
      </c>
      <c r="N416" s="112"/>
      <c r="O416" s="112"/>
      <c r="P416" s="112"/>
      <c r="Q416" s="112"/>
      <c r="R416" s="139">
        <v>1</v>
      </c>
    </row>
    <row r="417" ht="24" customHeight="1" spans="1:18">
      <c r="A417" s="112">
        <v>414</v>
      </c>
      <c r="B417" s="42"/>
      <c r="C417" s="42" t="s">
        <v>24</v>
      </c>
      <c r="D417" s="137" t="s">
        <v>1500</v>
      </c>
      <c r="E417" s="42" t="s">
        <v>1496</v>
      </c>
      <c r="F417" s="42">
        <v>17278</v>
      </c>
      <c r="G417" s="136"/>
      <c r="H417" s="136"/>
      <c r="I417" s="136"/>
      <c r="J417" s="136"/>
      <c r="K417" s="136"/>
      <c r="L417" s="127">
        <f t="shared" si="16"/>
        <v>0.202569741868272</v>
      </c>
      <c r="M417" s="121">
        <v>3500</v>
      </c>
      <c r="N417" s="112"/>
      <c r="O417" s="112"/>
      <c r="P417" s="112"/>
      <c r="Q417" s="112"/>
      <c r="R417" s="139">
        <v>2</v>
      </c>
    </row>
    <row r="418" ht="24" customHeight="1" spans="1:18">
      <c r="A418" s="112">
        <v>415</v>
      </c>
      <c r="B418" s="110"/>
      <c r="C418" s="42" t="s">
        <v>1501</v>
      </c>
      <c r="D418" s="137" t="s">
        <v>1502</v>
      </c>
      <c r="E418" s="42" t="s">
        <v>1487</v>
      </c>
      <c r="F418" s="42">
        <v>700</v>
      </c>
      <c r="G418" s="136"/>
      <c r="H418" s="136"/>
      <c r="I418" s="136"/>
      <c r="J418" s="136"/>
      <c r="K418" s="136"/>
      <c r="L418" s="112">
        <v>0.15</v>
      </c>
      <c r="M418" s="121">
        <f>F418*L418</f>
        <v>105</v>
      </c>
      <c r="N418" s="112"/>
      <c r="O418" s="112"/>
      <c r="P418" s="112"/>
      <c r="Q418" s="112"/>
      <c r="R418" s="139">
        <v>2.5</v>
      </c>
    </row>
    <row r="419" ht="24" customHeight="1" spans="1:18">
      <c r="A419" s="112"/>
      <c r="B419" s="110"/>
      <c r="C419" s="112"/>
      <c r="D419" s="118"/>
      <c r="E419" s="112"/>
      <c r="F419" s="112"/>
      <c r="G419" s="136"/>
      <c r="H419" s="136"/>
      <c r="I419" s="136"/>
      <c r="J419" s="136"/>
      <c r="K419" s="136"/>
      <c r="L419" s="112"/>
      <c r="M419" s="91">
        <v>257067</v>
      </c>
      <c r="N419" s="112"/>
      <c r="O419" s="112"/>
      <c r="P419" s="112"/>
      <c r="Q419" s="112"/>
      <c r="R419" s="91">
        <v>255.13</v>
      </c>
    </row>
    <row r="420" ht="24" customHeight="1" spans="1:18">
      <c r="A420" s="112"/>
      <c r="B420" s="110"/>
      <c r="C420" s="112"/>
      <c r="D420" s="118"/>
      <c r="E420" s="112"/>
      <c r="F420" s="112"/>
      <c r="G420" s="136"/>
      <c r="H420" s="136"/>
      <c r="I420" s="136"/>
      <c r="J420" s="136"/>
      <c r="K420" s="136"/>
      <c r="L420" s="112"/>
      <c r="M420" s="121"/>
      <c r="N420" s="112"/>
      <c r="O420" s="112"/>
      <c r="P420" s="112"/>
      <c r="Q420" s="112"/>
      <c r="R420" s="132"/>
    </row>
    <row r="421" ht="24" customHeight="1" spans="1:18">
      <c r="A421" s="112"/>
      <c r="B421" s="110"/>
      <c r="C421" s="112"/>
      <c r="D421" s="118"/>
      <c r="E421" s="112"/>
      <c r="F421" s="112"/>
      <c r="G421" s="136"/>
      <c r="H421" s="136"/>
      <c r="I421" s="136"/>
      <c r="J421" s="136"/>
      <c r="K421" s="136"/>
      <c r="L421" s="112"/>
      <c r="M421" s="121"/>
      <c r="N421" s="112"/>
      <c r="O421" s="112"/>
      <c r="P421" s="112"/>
      <c r="Q421" s="112"/>
      <c r="R421" s="132"/>
    </row>
    <row r="422" ht="24" customHeight="1" spans="1:18">
      <c r="A422" s="112"/>
      <c r="B422" s="110"/>
      <c r="C422" s="112"/>
      <c r="D422" s="118"/>
      <c r="E422" s="112"/>
      <c r="F422" s="112"/>
      <c r="G422" s="136"/>
      <c r="H422" s="136"/>
      <c r="I422" s="136"/>
      <c r="J422" s="136"/>
      <c r="K422" s="136"/>
      <c r="L422" s="112"/>
      <c r="M422" s="121"/>
      <c r="N422" s="112"/>
      <c r="O422" s="112"/>
      <c r="P422" s="112"/>
      <c r="Q422" s="112"/>
      <c r="R422" s="132"/>
    </row>
    <row r="423" ht="24" customHeight="1" spans="1:18">
      <c r="A423" s="112"/>
      <c r="B423" s="110"/>
      <c r="C423" s="112"/>
      <c r="D423" s="118"/>
      <c r="E423" s="112"/>
      <c r="F423" s="112"/>
      <c r="G423" s="136"/>
      <c r="H423" s="136"/>
      <c r="I423" s="136"/>
      <c r="J423" s="136"/>
      <c r="K423" s="136"/>
      <c r="L423" s="112"/>
      <c r="M423" s="121"/>
      <c r="N423" s="112"/>
      <c r="O423" s="112"/>
      <c r="P423" s="112"/>
      <c r="Q423" s="112"/>
      <c r="R423" s="132"/>
    </row>
    <row r="424" ht="24" customHeight="1" spans="1:18">
      <c r="A424" s="112"/>
      <c r="B424" s="110"/>
      <c r="C424" s="112"/>
      <c r="D424" s="118"/>
      <c r="E424" s="112"/>
      <c r="F424" s="112"/>
      <c r="G424" s="136"/>
      <c r="H424" s="136"/>
      <c r="I424" s="136"/>
      <c r="J424" s="136"/>
      <c r="K424" s="136"/>
      <c r="L424" s="112"/>
      <c r="M424" s="121"/>
      <c r="N424" s="112"/>
      <c r="O424" s="112"/>
      <c r="P424" s="112"/>
      <c r="Q424" s="112"/>
      <c r="R424" s="132"/>
    </row>
    <row r="425" spans="6:18">
      <c r="F425" s="104"/>
      <c r="R425" s="6">
        <f>SUM(R3:R407)</f>
        <v>215.820007188</v>
      </c>
    </row>
  </sheetData>
  <autoFilter ref="A2:R419">
    <extLst/>
  </autoFilter>
  <mergeCells count="1">
    <mergeCell ref="D1:R1"/>
  </mergeCells>
  <pageMargins left="0.7" right="0.7" top="0.75" bottom="0.75" header="0.3" footer="0.3"/>
  <pageSetup paperSize="8" orientation="landscape"/>
  <headerFooter/>
  <ignoredErrors>
    <ignoredError sqref="N28:N57 N144:N150 N207 N169:N17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zoomScale="115" zoomScaleNormal="115" workbookViewId="0">
      <pane ySplit="2" topLeftCell="A3" activePane="bottomLeft" state="frozenSplit"/>
      <selection/>
      <selection pane="bottomLeft" activeCell="C1" sqref="C1"/>
    </sheetView>
  </sheetViews>
  <sheetFormatPr defaultColWidth="9" defaultRowHeight="14"/>
  <cols>
    <col min="1" max="1" width="3.75454545454545" style="6" customWidth="1"/>
    <col min="2" max="2" width="0.127272727272727" style="6" hidden="1" customWidth="1"/>
    <col min="3" max="3" width="17.6272727272727" style="6" customWidth="1"/>
    <col min="4" max="4" width="19" style="6" customWidth="1"/>
    <col min="5" max="5" width="6.75454545454545" style="6" customWidth="1"/>
    <col min="6" max="6" width="12.5" style="59" customWidth="1"/>
    <col min="7" max="7" width="12.6272727272727" style="6" customWidth="1"/>
    <col min="8" max="8" width="17.6272727272727" style="6" customWidth="1"/>
    <col min="9" max="9" width="12.6272727272727" style="59" customWidth="1"/>
    <col min="10" max="10" width="10.8727272727273" style="7" customWidth="1"/>
    <col min="11" max="16384" width="9" style="6"/>
  </cols>
  <sheetData>
    <row r="1" ht="30" customHeight="1" spans="1:10">
      <c r="A1" s="60"/>
      <c r="B1" s="60"/>
      <c r="C1" s="61" t="s">
        <v>1503</v>
      </c>
      <c r="D1" s="62"/>
      <c r="E1" s="62"/>
      <c r="F1" s="63"/>
      <c r="G1" s="62"/>
      <c r="H1" s="62"/>
      <c r="I1" s="63"/>
      <c r="J1" s="95"/>
    </row>
    <row r="2" ht="24" customHeight="1" spans="1:10">
      <c r="A2" s="64" t="s">
        <v>1</v>
      </c>
      <c r="B2" s="64" t="s">
        <v>2</v>
      </c>
      <c r="C2" s="64" t="s">
        <v>3</v>
      </c>
      <c r="D2" s="65" t="s">
        <v>4</v>
      </c>
      <c r="E2" s="64" t="s">
        <v>5</v>
      </c>
      <c r="F2" s="66" t="s">
        <v>6</v>
      </c>
      <c r="G2" s="67" t="s">
        <v>9</v>
      </c>
      <c r="H2" s="68" t="s">
        <v>10</v>
      </c>
      <c r="I2" s="75" t="s">
        <v>1504</v>
      </c>
      <c r="J2" s="96" t="s">
        <v>1505</v>
      </c>
    </row>
    <row r="3" ht="24" customHeight="1" spans="1:10">
      <c r="A3" s="64">
        <v>1</v>
      </c>
      <c r="B3" s="69"/>
      <c r="C3" s="70" t="s">
        <v>1506</v>
      </c>
      <c r="D3" s="71" t="s">
        <v>1507</v>
      </c>
      <c r="E3" s="72" t="s">
        <v>15</v>
      </c>
      <c r="F3" s="66">
        <f>1.06*4.776</f>
        <v>5.06256</v>
      </c>
      <c r="G3" s="73">
        <v>1</v>
      </c>
      <c r="H3" s="67" t="s">
        <v>1508</v>
      </c>
      <c r="I3" s="97">
        <f>6*0.61*0.31</f>
        <v>1.1346</v>
      </c>
      <c r="J3" s="96" t="s">
        <v>1509</v>
      </c>
    </row>
    <row r="4" s="58" customFormat="1" ht="24" customHeight="1" spans="1:10">
      <c r="A4" s="68">
        <v>2</v>
      </c>
      <c r="B4" s="74"/>
      <c r="C4" s="70" t="s">
        <v>1506</v>
      </c>
      <c r="D4" s="71" t="s">
        <v>1507</v>
      </c>
      <c r="E4" s="68" t="s">
        <v>15</v>
      </c>
      <c r="F4" s="75">
        <f>3.582*1.06</f>
        <v>3.79692</v>
      </c>
      <c r="G4" s="76">
        <v>1</v>
      </c>
      <c r="H4" s="67" t="s">
        <v>1510</v>
      </c>
      <c r="I4" s="81">
        <f>6*0.45*0.22</f>
        <v>0.594</v>
      </c>
      <c r="J4" s="98" t="s">
        <v>1511</v>
      </c>
    </row>
    <row r="5" ht="24" customHeight="1" spans="1:10">
      <c r="A5" s="64">
        <v>3</v>
      </c>
      <c r="B5" s="64"/>
      <c r="C5" s="70" t="s">
        <v>1512</v>
      </c>
      <c r="D5" s="71" t="s">
        <v>1507</v>
      </c>
      <c r="E5" s="68" t="s">
        <v>15</v>
      </c>
      <c r="F5" s="66">
        <f>1.592*1.06</f>
        <v>1.68752</v>
      </c>
      <c r="G5" s="64" t="s">
        <v>1513</v>
      </c>
      <c r="H5" s="67"/>
      <c r="I5" s="66"/>
      <c r="J5" s="96" t="s">
        <v>1514</v>
      </c>
    </row>
    <row r="6" s="58" customFormat="1" ht="24" customHeight="1" spans="1:10">
      <c r="A6" s="68">
        <v>4</v>
      </c>
      <c r="B6" s="74"/>
      <c r="C6" s="70" t="s">
        <v>1506</v>
      </c>
      <c r="D6" s="71" t="s">
        <v>1515</v>
      </c>
      <c r="E6" s="68" t="s">
        <v>15</v>
      </c>
      <c r="F6" s="77">
        <v>25.458</v>
      </c>
      <c r="G6" s="76">
        <v>5</v>
      </c>
      <c r="H6" s="67" t="s">
        <v>1516</v>
      </c>
      <c r="I6" s="81">
        <f>6*0.56*0.47*5</f>
        <v>7.896</v>
      </c>
      <c r="J6" s="98" t="s">
        <v>1517</v>
      </c>
    </row>
    <row r="7" s="58" customFormat="1" ht="24" customHeight="1" spans="1:10">
      <c r="A7" s="64">
        <v>5</v>
      </c>
      <c r="B7" s="74"/>
      <c r="C7" s="70" t="s">
        <v>1512</v>
      </c>
      <c r="D7" s="71" t="s">
        <v>1515</v>
      </c>
      <c r="E7" s="68" t="s">
        <v>15</v>
      </c>
      <c r="F7" s="75">
        <v>1.273</v>
      </c>
      <c r="G7" s="64" t="s">
        <v>1513</v>
      </c>
      <c r="H7" s="67"/>
      <c r="I7" s="81"/>
      <c r="J7" s="98" t="s">
        <v>1518</v>
      </c>
    </row>
    <row r="8" s="58" customFormat="1" ht="24" customHeight="1" spans="1:10">
      <c r="A8" s="68">
        <v>6</v>
      </c>
      <c r="B8" s="74"/>
      <c r="C8" s="70" t="s">
        <v>1506</v>
      </c>
      <c r="D8" s="71" t="s">
        <v>1519</v>
      </c>
      <c r="E8" s="68" t="s">
        <v>15</v>
      </c>
      <c r="F8" s="78">
        <f>45.636*1.06</f>
        <v>48.37416</v>
      </c>
      <c r="G8" s="76">
        <v>12</v>
      </c>
      <c r="H8" s="67" t="s">
        <v>1520</v>
      </c>
      <c r="I8" s="81">
        <f>6*0.6*0.45*12</f>
        <v>19.44</v>
      </c>
      <c r="J8" s="98" t="s">
        <v>1521</v>
      </c>
    </row>
    <row r="9" s="58" customFormat="1" ht="24" customHeight="1" spans="1:10">
      <c r="A9" s="64">
        <v>7</v>
      </c>
      <c r="B9" s="74"/>
      <c r="C9" s="70" t="s">
        <v>1506</v>
      </c>
      <c r="D9" s="71" t="s">
        <v>1519</v>
      </c>
      <c r="E9" s="68" t="s">
        <v>15</v>
      </c>
      <c r="F9" s="75">
        <f>1.902*1.06</f>
        <v>2.01612</v>
      </c>
      <c r="G9" s="76">
        <v>1</v>
      </c>
      <c r="H9" s="67" t="s">
        <v>1522</v>
      </c>
      <c r="I9" s="81">
        <f>6*0.34*0.45</f>
        <v>0.918</v>
      </c>
      <c r="J9" s="98" t="s">
        <v>1523</v>
      </c>
    </row>
    <row r="10" s="58" customFormat="1" ht="24" customHeight="1" spans="1:10">
      <c r="A10" s="68">
        <v>8</v>
      </c>
      <c r="B10" s="74"/>
      <c r="C10" s="79" t="s">
        <v>1524</v>
      </c>
      <c r="D10" s="74" t="s">
        <v>1525</v>
      </c>
      <c r="E10" s="68" t="s">
        <v>15</v>
      </c>
      <c r="F10" s="75">
        <f>1.317*18</f>
        <v>23.706</v>
      </c>
      <c r="G10" s="76">
        <v>18</v>
      </c>
      <c r="H10" s="67" t="s">
        <v>1526</v>
      </c>
      <c r="I10" s="81">
        <f>6*0.36*0.32*18</f>
        <v>12.4416</v>
      </c>
      <c r="J10" s="98" t="s">
        <v>1527</v>
      </c>
    </row>
    <row r="11" s="58" customFormat="1" ht="24" customHeight="1" spans="1:10">
      <c r="A11" s="64">
        <v>9</v>
      </c>
      <c r="B11" s="74"/>
      <c r="C11" s="79" t="s">
        <v>1528</v>
      </c>
      <c r="D11" s="74" t="s">
        <v>1525</v>
      </c>
      <c r="E11" s="68" t="s">
        <v>15</v>
      </c>
      <c r="F11" s="75">
        <f>0.145*1.06</f>
        <v>0.1537</v>
      </c>
      <c r="G11" s="64" t="s">
        <v>1513</v>
      </c>
      <c r="H11" s="67" t="s">
        <v>1529</v>
      </c>
      <c r="I11" s="81">
        <f>6*0.027*0.027*14</f>
        <v>0.061236</v>
      </c>
      <c r="J11" s="98" t="s">
        <v>1523</v>
      </c>
    </row>
    <row r="12" s="58" customFormat="1" ht="24" customHeight="1" spans="1:10">
      <c r="A12" s="68">
        <v>10</v>
      </c>
      <c r="B12" s="74"/>
      <c r="C12" s="79" t="s">
        <v>1524</v>
      </c>
      <c r="D12" s="74" t="s">
        <v>1530</v>
      </c>
      <c r="E12" s="68" t="s">
        <v>15</v>
      </c>
      <c r="F12" s="75">
        <v>11.8</v>
      </c>
      <c r="G12" s="76">
        <v>9</v>
      </c>
      <c r="H12" s="67" t="s">
        <v>1531</v>
      </c>
      <c r="I12" s="81">
        <f>6*0.6*0.52*9</f>
        <v>16.848</v>
      </c>
      <c r="J12" s="98" t="s">
        <v>1532</v>
      </c>
    </row>
    <row r="13" s="58" customFormat="1" ht="24" customHeight="1" spans="1:10">
      <c r="A13" s="64">
        <v>11</v>
      </c>
      <c r="B13" s="74"/>
      <c r="C13" s="79" t="s">
        <v>1528</v>
      </c>
      <c r="D13" s="74" t="s">
        <v>1530</v>
      </c>
      <c r="E13" s="68" t="s">
        <v>15</v>
      </c>
      <c r="F13" s="75">
        <v>0.414</v>
      </c>
      <c r="G13" s="64" t="s">
        <v>1513</v>
      </c>
      <c r="H13" s="67" t="s">
        <v>1533</v>
      </c>
      <c r="I13" s="81">
        <f>6*0.114*0.114*6</f>
        <v>0.467856</v>
      </c>
      <c r="J13" s="98" t="s">
        <v>1534</v>
      </c>
    </row>
    <row r="14" s="58" customFormat="1" ht="24" customHeight="1" spans="1:10">
      <c r="A14" s="68">
        <v>12</v>
      </c>
      <c r="B14" s="74"/>
      <c r="C14" s="80" t="s">
        <v>1535</v>
      </c>
      <c r="D14" s="80" t="s">
        <v>1536</v>
      </c>
      <c r="E14" s="68" t="s">
        <v>15</v>
      </c>
      <c r="F14" s="70">
        <v>4.159</v>
      </c>
      <c r="G14" s="76">
        <v>1</v>
      </c>
      <c r="H14" s="67" t="s">
        <v>1537</v>
      </c>
      <c r="I14" s="81">
        <f>6*0.42*0.32</f>
        <v>0.8064</v>
      </c>
      <c r="J14" s="98" t="s">
        <v>1538</v>
      </c>
    </row>
    <row r="15" s="58" customFormat="1" ht="24" customHeight="1" spans="1:10">
      <c r="A15" s="64">
        <v>13</v>
      </c>
      <c r="B15" s="74"/>
      <c r="C15" s="80" t="s">
        <v>1535</v>
      </c>
      <c r="D15" s="74" t="s">
        <v>1539</v>
      </c>
      <c r="E15" s="68" t="s">
        <v>15</v>
      </c>
      <c r="F15" s="81">
        <v>5.994</v>
      </c>
      <c r="G15" s="76">
        <v>1</v>
      </c>
      <c r="H15" s="67" t="s">
        <v>1540</v>
      </c>
      <c r="I15" s="81">
        <f>6*0.5*0.32</f>
        <v>0.96</v>
      </c>
      <c r="J15" s="99" t="s">
        <v>1541</v>
      </c>
    </row>
    <row r="16" s="58" customFormat="1" ht="24" customHeight="1" spans="1:10">
      <c r="A16" s="68">
        <v>14</v>
      </c>
      <c r="B16" s="74"/>
      <c r="C16" s="80" t="s">
        <v>1535</v>
      </c>
      <c r="D16" s="74" t="s">
        <v>1539</v>
      </c>
      <c r="E16" s="68" t="s">
        <v>15</v>
      </c>
      <c r="F16" s="82"/>
      <c r="G16" s="76">
        <v>1</v>
      </c>
      <c r="H16" s="67" t="s">
        <v>1542</v>
      </c>
      <c r="I16" s="81">
        <f>6*0.39*0.1</f>
        <v>0.234</v>
      </c>
      <c r="J16" s="100"/>
    </row>
    <row r="17" s="58" customFormat="1" ht="24" customHeight="1" spans="1:10">
      <c r="A17" s="64">
        <v>15</v>
      </c>
      <c r="B17" s="74"/>
      <c r="C17" s="72" t="s">
        <v>1543</v>
      </c>
      <c r="D17" s="72" t="s">
        <v>1544</v>
      </c>
      <c r="E17" s="68" t="s">
        <v>15</v>
      </c>
      <c r="F17" s="83">
        <v>0.407</v>
      </c>
      <c r="G17" s="76" t="s">
        <v>1513</v>
      </c>
      <c r="H17" s="67"/>
      <c r="I17" s="81"/>
      <c r="J17" s="98" t="s">
        <v>1545</v>
      </c>
    </row>
    <row r="18" s="58" customFormat="1" ht="24" customHeight="1" spans="1:10">
      <c r="A18" s="68">
        <v>16</v>
      </c>
      <c r="B18" s="74"/>
      <c r="C18" s="72" t="s">
        <v>1543</v>
      </c>
      <c r="D18" s="72" t="s">
        <v>1546</v>
      </c>
      <c r="E18" s="68" t="s">
        <v>15</v>
      </c>
      <c r="F18" s="84">
        <v>0.31</v>
      </c>
      <c r="G18" s="85"/>
      <c r="H18" s="67"/>
      <c r="I18" s="81"/>
      <c r="J18" s="98" t="s">
        <v>1545</v>
      </c>
    </row>
    <row r="19" s="58" customFormat="1" ht="24" customHeight="1" spans="1:10">
      <c r="A19" s="64">
        <v>17</v>
      </c>
      <c r="B19" s="74"/>
      <c r="C19" s="72" t="s">
        <v>1543</v>
      </c>
      <c r="D19" s="72" t="s">
        <v>1547</v>
      </c>
      <c r="E19" s="68" t="s">
        <v>15</v>
      </c>
      <c r="F19" s="83">
        <v>0.362</v>
      </c>
      <c r="G19" s="85"/>
      <c r="H19" s="67"/>
      <c r="I19" s="81"/>
      <c r="J19" s="98" t="s">
        <v>1548</v>
      </c>
    </row>
    <row r="20" s="58" customFormat="1" ht="24" customHeight="1" spans="1:10">
      <c r="A20" s="68">
        <v>18</v>
      </c>
      <c r="B20" s="74"/>
      <c r="C20" s="72" t="s">
        <v>1549</v>
      </c>
      <c r="D20" s="72" t="s">
        <v>1550</v>
      </c>
      <c r="E20" s="68" t="s">
        <v>15</v>
      </c>
      <c r="F20" s="84">
        <v>0.817</v>
      </c>
      <c r="G20" s="85"/>
      <c r="H20" s="67"/>
      <c r="I20" s="81"/>
      <c r="J20" s="98" t="s">
        <v>1551</v>
      </c>
    </row>
    <row r="21" s="58" customFormat="1" ht="24" customHeight="1" spans="1:10">
      <c r="A21" s="64">
        <v>19</v>
      </c>
      <c r="B21" s="74"/>
      <c r="C21" s="72" t="s">
        <v>1549</v>
      </c>
      <c r="D21" s="72" t="s">
        <v>1552</v>
      </c>
      <c r="E21" s="68" t="s">
        <v>15</v>
      </c>
      <c r="F21" s="83">
        <v>0.271</v>
      </c>
      <c r="G21" s="85"/>
      <c r="H21" s="67"/>
      <c r="I21" s="81"/>
      <c r="J21" s="98" t="s">
        <v>1548</v>
      </c>
    </row>
    <row r="22" s="58" customFormat="1" ht="24" customHeight="1" spans="1:10">
      <c r="A22" s="68">
        <v>20</v>
      </c>
      <c r="B22" s="74"/>
      <c r="C22" s="72" t="s">
        <v>1549</v>
      </c>
      <c r="D22" s="72" t="s">
        <v>1553</v>
      </c>
      <c r="E22" s="68" t="s">
        <v>15</v>
      </c>
      <c r="F22" s="83">
        <v>0.566</v>
      </c>
      <c r="G22" s="85"/>
      <c r="H22" s="67"/>
      <c r="I22" s="81"/>
      <c r="J22" s="98" t="s">
        <v>1554</v>
      </c>
    </row>
    <row r="23" s="58" customFormat="1" ht="24" customHeight="1" spans="1:10">
      <c r="A23" s="64">
        <v>21</v>
      </c>
      <c r="B23" s="74"/>
      <c r="C23" s="86" t="s">
        <v>1555</v>
      </c>
      <c r="D23" s="86" t="s">
        <v>1556</v>
      </c>
      <c r="E23" s="68" t="s">
        <v>15</v>
      </c>
      <c r="F23" s="66">
        <v>0.007</v>
      </c>
      <c r="G23" s="85"/>
      <c r="H23" s="67"/>
      <c r="I23" s="81"/>
      <c r="J23" s="98" t="s">
        <v>1557</v>
      </c>
    </row>
    <row r="24" s="58" customFormat="1" ht="24" customHeight="1" spans="1:10">
      <c r="A24" s="68">
        <v>22</v>
      </c>
      <c r="B24" s="74"/>
      <c r="C24" s="86" t="s">
        <v>1555</v>
      </c>
      <c r="D24" s="86" t="s">
        <v>1558</v>
      </c>
      <c r="E24" s="68" t="s">
        <v>15</v>
      </c>
      <c r="F24" s="66">
        <v>0.006</v>
      </c>
      <c r="G24" s="85"/>
      <c r="H24" s="67"/>
      <c r="I24" s="81"/>
      <c r="J24" s="98" t="s">
        <v>1559</v>
      </c>
    </row>
    <row r="25" s="58" customFormat="1" ht="24" customHeight="1" spans="1:10">
      <c r="A25" s="64">
        <v>23</v>
      </c>
      <c r="B25" s="74"/>
      <c r="C25" s="86" t="s">
        <v>1555</v>
      </c>
      <c r="D25" s="86" t="s">
        <v>1560</v>
      </c>
      <c r="E25" s="68" t="s">
        <v>15</v>
      </c>
      <c r="F25" s="66">
        <v>0.057</v>
      </c>
      <c r="G25" s="85"/>
      <c r="H25" s="67"/>
      <c r="I25" s="81"/>
      <c r="J25" s="98" t="s">
        <v>1561</v>
      </c>
    </row>
    <row r="26" s="58" customFormat="1" ht="24" customHeight="1" spans="1:10">
      <c r="A26" s="68">
        <v>24</v>
      </c>
      <c r="B26" s="74"/>
      <c r="C26" s="72" t="s">
        <v>1562</v>
      </c>
      <c r="D26" s="72" t="s">
        <v>1563</v>
      </c>
      <c r="E26" s="68" t="s">
        <v>15</v>
      </c>
      <c r="F26" s="83">
        <v>1.256</v>
      </c>
      <c r="G26" s="76">
        <v>1</v>
      </c>
      <c r="H26" s="67" t="s">
        <v>1564</v>
      </c>
      <c r="I26" s="81">
        <f>8*2*0.01</f>
        <v>0.16</v>
      </c>
      <c r="J26" s="98" t="s">
        <v>1565</v>
      </c>
    </row>
    <row r="27" s="58" customFormat="1" ht="24" customHeight="1" spans="1:10">
      <c r="A27" s="64">
        <v>25</v>
      </c>
      <c r="B27" s="74"/>
      <c r="C27" s="72" t="s">
        <v>1562</v>
      </c>
      <c r="D27" s="72" t="s">
        <v>1566</v>
      </c>
      <c r="E27" s="68" t="s">
        <v>15</v>
      </c>
      <c r="F27" s="84">
        <v>1.507</v>
      </c>
      <c r="G27" s="76">
        <v>1</v>
      </c>
      <c r="H27" s="67" t="s">
        <v>1567</v>
      </c>
      <c r="I27" s="81">
        <f>8*2*0.012</f>
        <v>0.192</v>
      </c>
      <c r="J27" s="98" t="s">
        <v>1565</v>
      </c>
    </row>
    <row r="28" s="58" customFormat="1" ht="24" customHeight="1" spans="1:10">
      <c r="A28" s="68">
        <v>26</v>
      </c>
      <c r="B28" s="74"/>
      <c r="C28" s="80" t="s">
        <v>1568</v>
      </c>
      <c r="D28" s="80" t="s">
        <v>1536</v>
      </c>
      <c r="E28" s="68" t="s">
        <v>15</v>
      </c>
      <c r="F28" s="71">
        <v>1.684</v>
      </c>
      <c r="G28" s="76">
        <v>1</v>
      </c>
      <c r="H28" s="67" t="s">
        <v>1569</v>
      </c>
      <c r="I28" s="81">
        <f>6*0.38*0.26</f>
        <v>0.5928</v>
      </c>
      <c r="J28" s="98" t="s">
        <v>1570</v>
      </c>
    </row>
    <row r="29" s="58" customFormat="1" ht="24" customHeight="1" spans="1:10">
      <c r="A29" s="64">
        <v>27</v>
      </c>
      <c r="B29" s="74"/>
      <c r="C29" s="80" t="s">
        <v>1524</v>
      </c>
      <c r="D29" s="80" t="s">
        <v>1571</v>
      </c>
      <c r="E29" s="68" t="s">
        <v>15</v>
      </c>
      <c r="F29" s="71">
        <v>1.563</v>
      </c>
      <c r="G29" s="76">
        <v>1</v>
      </c>
      <c r="H29" s="67" t="s">
        <v>1572</v>
      </c>
      <c r="I29" s="81">
        <f>6*0.6*0.47</f>
        <v>1.692</v>
      </c>
      <c r="J29" s="98" t="s">
        <v>1573</v>
      </c>
    </row>
    <row r="30" s="58" customFormat="1" ht="24" customHeight="1" spans="1:10">
      <c r="A30" s="68">
        <v>28</v>
      </c>
      <c r="B30" s="74"/>
      <c r="C30" s="80" t="s">
        <v>1524</v>
      </c>
      <c r="D30" s="80" t="s">
        <v>1571</v>
      </c>
      <c r="E30" s="68" t="s">
        <v>15</v>
      </c>
      <c r="F30" s="71">
        <v>1.436</v>
      </c>
      <c r="G30" s="76">
        <v>1</v>
      </c>
      <c r="H30" s="67" t="s">
        <v>1574</v>
      </c>
      <c r="I30" s="81">
        <f>6*0.54*0.5</f>
        <v>1.62</v>
      </c>
      <c r="J30" s="98" t="s">
        <v>1575</v>
      </c>
    </row>
    <row r="31" s="58" customFormat="1" ht="24" customHeight="1" spans="1:10">
      <c r="A31" s="64">
        <v>29</v>
      </c>
      <c r="B31" s="74"/>
      <c r="C31" s="80" t="s">
        <v>1524</v>
      </c>
      <c r="D31" s="80" t="s">
        <v>1576</v>
      </c>
      <c r="E31" s="68" t="s">
        <v>15</v>
      </c>
      <c r="F31" s="71">
        <v>3.786</v>
      </c>
      <c r="G31" s="76">
        <v>2</v>
      </c>
      <c r="H31" s="67" t="s">
        <v>1577</v>
      </c>
      <c r="I31" s="81">
        <f>6*0.56*0.52*2</f>
        <v>3.4944</v>
      </c>
      <c r="J31" s="98" t="s">
        <v>1578</v>
      </c>
    </row>
    <row r="32" s="58" customFormat="1" ht="24" customHeight="1" spans="1:10">
      <c r="A32" s="68">
        <v>30</v>
      </c>
      <c r="B32" s="74"/>
      <c r="C32" s="80" t="s">
        <v>1528</v>
      </c>
      <c r="D32" s="80" t="s">
        <v>1576</v>
      </c>
      <c r="E32" s="68" t="s">
        <v>15</v>
      </c>
      <c r="F32" s="71">
        <f>4.656-3.786</f>
        <v>0.87</v>
      </c>
      <c r="G32" s="76" t="s">
        <v>1513</v>
      </c>
      <c r="H32" s="67" t="s">
        <v>1579</v>
      </c>
      <c r="I32" s="81">
        <f>6*0.06*0.06*29</f>
        <v>0.6264</v>
      </c>
      <c r="J32" s="98" t="s">
        <v>1580</v>
      </c>
    </row>
    <row r="33" s="58" customFormat="1" ht="24" customHeight="1" spans="1:10">
      <c r="A33" s="64">
        <v>31</v>
      </c>
      <c r="B33" s="74"/>
      <c r="C33" s="80" t="s">
        <v>1524</v>
      </c>
      <c r="D33" s="80" t="s">
        <v>1581</v>
      </c>
      <c r="E33" s="68" t="s">
        <v>15</v>
      </c>
      <c r="F33" s="80">
        <f>4.469</f>
        <v>4.469</v>
      </c>
      <c r="G33" s="76">
        <v>3</v>
      </c>
      <c r="H33" s="67" t="s">
        <v>1582</v>
      </c>
      <c r="I33" s="67">
        <f>6*0.45*0.42*3</f>
        <v>3.402</v>
      </c>
      <c r="J33" s="58" t="s">
        <v>1583</v>
      </c>
    </row>
    <row r="34" s="58" customFormat="1" ht="24" customHeight="1" spans="1:10">
      <c r="A34" s="68">
        <v>32</v>
      </c>
      <c r="B34" s="74"/>
      <c r="C34" s="80" t="s">
        <v>1528</v>
      </c>
      <c r="D34" s="80" t="s">
        <v>1581</v>
      </c>
      <c r="E34" s="68" t="s">
        <v>15</v>
      </c>
      <c r="F34" s="80">
        <v>0.244</v>
      </c>
      <c r="G34" s="76" t="s">
        <v>1513</v>
      </c>
      <c r="H34" s="67" t="s">
        <v>1584</v>
      </c>
      <c r="I34" s="81">
        <f>6*0.048*0.048*10</f>
        <v>0.13824</v>
      </c>
      <c r="J34" s="98" t="s">
        <v>1585</v>
      </c>
    </row>
    <row r="35" s="58" customFormat="1" ht="24" customHeight="1" spans="1:10">
      <c r="A35" s="64">
        <v>33</v>
      </c>
      <c r="B35" s="74"/>
      <c r="C35" s="80" t="s">
        <v>1524</v>
      </c>
      <c r="D35" s="80" t="s">
        <v>1586</v>
      </c>
      <c r="E35" s="68" t="s">
        <v>15</v>
      </c>
      <c r="F35" s="80">
        <v>9.058</v>
      </c>
      <c r="G35" s="76">
        <v>5</v>
      </c>
      <c r="H35" s="67" t="s">
        <v>1587</v>
      </c>
      <c r="I35" s="81">
        <f>6*0.49*0.43*5</f>
        <v>6.321</v>
      </c>
      <c r="J35" s="98" t="s">
        <v>1588</v>
      </c>
    </row>
    <row r="36" s="58" customFormat="1" ht="24" customHeight="1" spans="1:10">
      <c r="A36" s="68">
        <v>34</v>
      </c>
      <c r="B36" s="74"/>
      <c r="C36" s="80" t="s">
        <v>1528</v>
      </c>
      <c r="D36" s="80" t="s">
        <v>1586</v>
      </c>
      <c r="E36" s="68" t="s">
        <v>15</v>
      </c>
      <c r="F36" s="80">
        <v>0.199</v>
      </c>
      <c r="G36" s="76" t="s">
        <v>1513</v>
      </c>
      <c r="H36" s="67" t="s">
        <v>1589</v>
      </c>
      <c r="I36" s="81">
        <f>6*0.042*0.042*12</f>
        <v>0.127008</v>
      </c>
      <c r="J36" s="98" t="s">
        <v>1590</v>
      </c>
    </row>
    <row r="37" s="58" customFormat="1" ht="24" customHeight="1" spans="1:10">
      <c r="A37" s="64">
        <v>35</v>
      </c>
      <c r="B37" s="74"/>
      <c r="C37" s="80" t="s">
        <v>1524</v>
      </c>
      <c r="D37" s="80" t="s">
        <v>1591</v>
      </c>
      <c r="E37" s="68" t="s">
        <v>15</v>
      </c>
      <c r="F37" s="80">
        <v>9.804</v>
      </c>
      <c r="G37" s="76">
        <v>7</v>
      </c>
      <c r="H37" s="67" t="s">
        <v>1592</v>
      </c>
      <c r="I37" s="81">
        <f>6*0.39*0.36*7</f>
        <v>5.8968</v>
      </c>
      <c r="J37" s="98" t="s">
        <v>1593</v>
      </c>
    </row>
    <row r="38" s="58" customFormat="1" ht="24" customHeight="1" spans="1:10">
      <c r="A38" s="68">
        <v>36</v>
      </c>
      <c r="B38" s="74"/>
      <c r="C38" s="80" t="s">
        <v>1528</v>
      </c>
      <c r="D38" s="80" t="s">
        <v>1591</v>
      </c>
      <c r="E38" s="68" t="s">
        <v>15</v>
      </c>
      <c r="F38" s="80">
        <v>0.508</v>
      </c>
      <c r="G38" s="76" t="s">
        <v>1513</v>
      </c>
      <c r="H38" s="67" t="s">
        <v>1594</v>
      </c>
      <c r="I38" s="81">
        <f>6*0.034*0.034*33</f>
        <v>0.228888</v>
      </c>
      <c r="J38" s="98" t="s">
        <v>1595</v>
      </c>
    </row>
    <row r="39" s="58" customFormat="1" ht="24" customHeight="1" spans="1:10">
      <c r="A39" s="64">
        <v>37</v>
      </c>
      <c r="B39" s="74"/>
      <c r="C39" s="87" t="s">
        <v>1596</v>
      </c>
      <c r="D39" s="88" t="s">
        <v>1597</v>
      </c>
      <c r="E39" s="68" t="s">
        <v>15</v>
      </c>
      <c r="F39" s="89">
        <v>6.619</v>
      </c>
      <c r="G39" s="76">
        <v>5</v>
      </c>
      <c r="H39" s="67" t="s">
        <v>1598</v>
      </c>
      <c r="I39" s="81">
        <f>6*0.68*0.65*5</f>
        <v>13.26</v>
      </c>
      <c r="J39" s="98" t="s">
        <v>1599</v>
      </c>
    </row>
    <row r="40" s="58" customFormat="1" ht="24" customHeight="1" spans="1:10">
      <c r="A40" s="68">
        <v>38</v>
      </c>
      <c r="B40" s="74"/>
      <c r="C40" s="87" t="s">
        <v>1600</v>
      </c>
      <c r="D40" s="88" t="s">
        <v>1597</v>
      </c>
      <c r="E40" s="68" t="s">
        <v>15</v>
      </c>
      <c r="F40" s="90">
        <v>1.135</v>
      </c>
      <c r="G40" s="76" t="s">
        <v>1513</v>
      </c>
      <c r="H40" s="67" t="s">
        <v>1601</v>
      </c>
      <c r="I40" s="81">
        <f>6*0.219*0.219*6</f>
        <v>1.726596</v>
      </c>
      <c r="J40" s="98" t="s">
        <v>1534</v>
      </c>
    </row>
    <row r="41" s="58" customFormat="1" ht="24" customHeight="1" spans="1:10">
      <c r="A41" s="64">
        <v>39</v>
      </c>
      <c r="B41" s="74"/>
      <c r="C41" s="87" t="s">
        <v>1596</v>
      </c>
      <c r="D41" s="72" t="s">
        <v>1602</v>
      </c>
      <c r="E41" s="68" t="s">
        <v>15</v>
      </c>
      <c r="F41" s="90">
        <v>4.061</v>
      </c>
      <c r="G41" s="76">
        <v>2</v>
      </c>
      <c r="H41" s="67" t="s">
        <v>1603</v>
      </c>
      <c r="I41" s="81">
        <f>6*0.87*0.77*2</f>
        <v>8.0388</v>
      </c>
      <c r="J41" s="98" t="s">
        <v>1604</v>
      </c>
    </row>
    <row r="42" s="58" customFormat="1" ht="24" customHeight="1" spans="1:10">
      <c r="A42" s="68">
        <v>40</v>
      </c>
      <c r="B42" s="74"/>
      <c r="C42" s="87" t="s">
        <v>1600</v>
      </c>
      <c r="D42" s="72" t="s">
        <v>1602</v>
      </c>
      <c r="E42" s="68" t="s">
        <v>15</v>
      </c>
      <c r="F42" s="90">
        <v>0.748</v>
      </c>
      <c r="G42" s="76" t="s">
        <v>1513</v>
      </c>
      <c r="H42" s="67" t="s">
        <v>1605</v>
      </c>
      <c r="I42" s="81">
        <f>6*0.165*0.165*7</f>
        <v>1.14345</v>
      </c>
      <c r="J42" s="98" t="s">
        <v>1606</v>
      </c>
    </row>
    <row r="43" s="58" customFormat="1" ht="24" customHeight="1" spans="1:10">
      <c r="A43" s="64">
        <v>41</v>
      </c>
      <c r="B43" s="74"/>
      <c r="C43" s="72" t="s">
        <v>1596</v>
      </c>
      <c r="D43" s="72" t="s">
        <v>1607</v>
      </c>
      <c r="E43" s="68" t="s">
        <v>15</v>
      </c>
      <c r="F43" s="90">
        <v>6.184</v>
      </c>
      <c r="G43" s="76">
        <v>5</v>
      </c>
      <c r="H43" s="67" t="s">
        <v>1608</v>
      </c>
      <c r="I43" s="81">
        <f>6*0.55*0.54*5</f>
        <v>8.91</v>
      </c>
      <c r="J43" s="98" t="s">
        <v>1609</v>
      </c>
    </row>
    <row r="44" s="58" customFormat="1" ht="24" customHeight="1" spans="1:10">
      <c r="A44" s="68">
        <v>42</v>
      </c>
      <c r="B44" s="74"/>
      <c r="C44" s="72" t="s">
        <v>1596</v>
      </c>
      <c r="D44" s="72" t="s">
        <v>1610</v>
      </c>
      <c r="E44" s="68" t="s">
        <v>15</v>
      </c>
      <c r="F44" s="90">
        <v>1.2</v>
      </c>
      <c r="G44" s="76">
        <v>1</v>
      </c>
      <c r="H44" s="67" t="s">
        <v>1611</v>
      </c>
      <c r="I44" s="81">
        <f>6*0.62*0.5</f>
        <v>1.86</v>
      </c>
      <c r="J44" s="98" t="s">
        <v>1612</v>
      </c>
    </row>
    <row r="45" s="58" customFormat="1" ht="24" customHeight="1" spans="1:10">
      <c r="A45" s="64">
        <v>43</v>
      </c>
      <c r="B45" s="74"/>
      <c r="C45" s="72" t="s">
        <v>1596</v>
      </c>
      <c r="D45" s="72" t="s">
        <v>1613</v>
      </c>
      <c r="E45" s="68" t="s">
        <v>15</v>
      </c>
      <c r="F45" s="90">
        <v>0.796</v>
      </c>
      <c r="G45" s="76">
        <v>1</v>
      </c>
      <c r="H45" s="67" t="s">
        <v>1614</v>
      </c>
      <c r="I45" s="81">
        <f>6*0.62*0.38</f>
        <v>1.4136</v>
      </c>
      <c r="J45" s="98" t="s">
        <v>1518</v>
      </c>
    </row>
    <row r="46" s="58" customFormat="1" ht="24" customHeight="1" spans="1:10">
      <c r="A46" s="68">
        <v>44</v>
      </c>
      <c r="B46" s="74"/>
      <c r="C46" s="72" t="s">
        <v>1596</v>
      </c>
      <c r="D46" s="72" t="s">
        <v>1615</v>
      </c>
      <c r="E46" s="68" t="s">
        <v>15</v>
      </c>
      <c r="F46" s="90">
        <v>1.756</v>
      </c>
      <c r="G46" s="76">
        <v>1</v>
      </c>
      <c r="H46" s="67" t="s">
        <v>1616</v>
      </c>
      <c r="I46" s="81">
        <f>6*0.56*0.49</f>
        <v>1.6464</v>
      </c>
      <c r="J46" s="98" t="s">
        <v>1617</v>
      </c>
    </row>
    <row r="47" s="58" customFormat="1" ht="24" customHeight="1" spans="1:10">
      <c r="A47" s="64">
        <v>45</v>
      </c>
      <c r="B47" s="74"/>
      <c r="C47" s="72" t="s">
        <v>1596</v>
      </c>
      <c r="D47" s="72" t="s">
        <v>1618</v>
      </c>
      <c r="E47" s="68" t="s">
        <v>15</v>
      </c>
      <c r="F47" s="90">
        <v>1.382</v>
      </c>
      <c r="G47" s="76">
        <v>1</v>
      </c>
      <c r="H47" s="67" t="s">
        <v>1619</v>
      </c>
      <c r="I47" s="81">
        <f>6*0.55*0.48</f>
        <v>1.584</v>
      </c>
      <c r="J47" s="98" t="s">
        <v>1620</v>
      </c>
    </row>
    <row r="48" s="58" customFormat="1" ht="24" customHeight="1" spans="1:10">
      <c r="A48" s="68">
        <v>46</v>
      </c>
      <c r="B48" s="74"/>
      <c r="C48" s="72" t="s">
        <v>1596</v>
      </c>
      <c r="D48" s="72" t="s">
        <v>1621</v>
      </c>
      <c r="E48" s="68" t="s">
        <v>15</v>
      </c>
      <c r="F48" s="90">
        <v>0.331</v>
      </c>
      <c r="G48" s="76">
        <v>1</v>
      </c>
      <c r="H48" s="67" t="s">
        <v>1622</v>
      </c>
      <c r="I48" s="81">
        <f>6*0.26*0.25</f>
        <v>0.39</v>
      </c>
      <c r="J48" s="98" t="s">
        <v>1623</v>
      </c>
    </row>
    <row r="49" s="58" customFormat="1" ht="24" customHeight="1" spans="1:10">
      <c r="A49" s="64">
        <v>47</v>
      </c>
      <c r="B49" s="74"/>
      <c r="C49" s="72" t="s">
        <v>1600</v>
      </c>
      <c r="D49" s="72" t="s">
        <v>1624</v>
      </c>
      <c r="E49" s="68" t="s">
        <v>15</v>
      </c>
      <c r="F49" s="90">
        <v>0.532</v>
      </c>
      <c r="G49" s="76">
        <v>1</v>
      </c>
      <c r="H49" s="67" t="s">
        <v>1594</v>
      </c>
      <c r="I49" s="81">
        <f>6*0.034*0.034*37</f>
        <v>0.256632</v>
      </c>
      <c r="J49" s="98" t="s">
        <v>1573</v>
      </c>
    </row>
    <row r="50" s="58" customFormat="1" ht="24" customHeight="1" spans="1:10">
      <c r="A50" s="68">
        <v>48</v>
      </c>
      <c r="B50" s="74"/>
      <c r="C50" s="72" t="s">
        <v>1596</v>
      </c>
      <c r="D50" s="72" t="s">
        <v>1625</v>
      </c>
      <c r="E50" s="68" t="s">
        <v>15</v>
      </c>
      <c r="F50" s="90">
        <v>0.863</v>
      </c>
      <c r="G50" s="76">
        <v>1</v>
      </c>
      <c r="H50" s="67" t="s">
        <v>1626</v>
      </c>
      <c r="I50" s="81">
        <f>6*0.6*0.32</f>
        <v>1.152</v>
      </c>
      <c r="J50" s="98" t="s">
        <v>1627</v>
      </c>
    </row>
    <row r="51" ht="24" customHeight="1" spans="1:10">
      <c r="A51" s="64"/>
      <c r="B51" s="64"/>
      <c r="C51" s="64" t="s">
        <v>34</v>
      </c>
      <c r="D51" s="65"/>
      <c r="E51" s="64"/>
      <c r="F51" s="91">
        <f>SUM(F3:F50)</f>
        <v>198.68898</v>
      </c>
      <c r="G51" s="92">
        <f>SUM(G3:G50)</f>
        <v>91</v>
      </c>
      <c r="H51" s="66"/>
      <c r="I51" s="91">
        <f>SUM(I3:I50)</f>
        <v>127.674706</v>
      </c>
      <c r="J51" s="96"/>
    </row>
    <row r="52" spans="1:10">
      <c r="A52" s="93"/>
      <c r="B52" s="93"/>
      <c r="C52" s="93"/>
      <c r="D52" s="93"/>
      <c r="E52" s="93"/>
      <c r="F52" s="94"/>
      <c r="G52" s="93"/>
      <c r="H52" s="93"/>
      <c r="I52" s="94"/>
      <c r="J52" s="95"/>
    </row>
    <row r="53" ht="26.1" customHeight="1" spans="1:10">
      <c r="A53" s="93"/>
      <c r="B53" s="93"/>
      <c r="C53" s="93"/>
      <c r="D53" s="93"/>
      <c r="E53" s="93"/>
      <c r="F53" s="94"/>
      <c r="G53" s="93"/>
      <c r="H53" s="93"/>
      <c r="I53" s="94"/>
      <c r="J53" s="95"/>
    </row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</sheetData>
  <protectedRanges>
    <protectedRange sqref="D39:D40" name="区域1_1_3"/>
    <protectedRange sqref="E39" name="区域1_2_3"/>
  </protectedRanges>
  <mergeCells count="4">
    <mergeCell ref="F15:F16"/>
    <mergeCell ref="F56:F57"/>
    <mergeCell ref="G17:G25"/>
    <mergeCell ref="J15:J16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2"/>
  <sheetViews>
    <sheetView tabSelected="1" zoomScale="115" zoomScaleNormal="115" workbookViewId="0">
      <selection activeCell="F65" sqref="F65"/>
    </sheetView>
  </sheetViews>
  <sheetFormatPr defaultColWidth="9" defaultRowHeight="14"/>
  <cols>
    <col min="1" max="1" width="13.1272727272727" style="6" customWidth="1"/>
    <col min="2" max="2" width="12.3727272727273" style="7" customWidth="1"/>
    <col min="3" max="3" width="6.62727272727273" style="6" customWidth="1"/>
    <col min="4" max="4" width="9.5" style="6" customWidth="1"/>
    <col min="5" max="5" width="9.87272727272727" style="8" customWidth="1"/>
    <col min="6" max="6" width="16.2545454545455" style="8" customWidth="1"/>
    <col min="7" max="7" width="16.7545454545455" style="8" customWidth="1"/>
    <col min="8" max="9" width="17.3727272727273" style="8" hidden="1" customWidth="1"/>
    <col min="10" max="10" width="15.3727272727273" style="8" customWidth="1"/>
    <col min="11" max="16384" width="9" style="6"/>
  </cols>
  <sheetData>
    <row r="1" ht="33" customHeight="1" spans="1:2">
      <c r="A1" s="9" t="s">
        <v>1628</v>
      </c>
      <c r="B1" s="9"/>
    </row>
    <row r="2" s="1" customFormat="1" ht="32.1" customHeight="1" spans="1:10">
      <c r="A2" s="10" t="s">
        <v>1629</v>
      </c>
      <c r="B2" s="10" t="s">
        <v>4</v>
      </c>
      <c r="C2" s="10" t="s">
        <v>5</v>
      </c>
      <c r="D2" s="10" t="s">
        <v>6</v>
      </c>
      <c r="E2" s="11" t="s">
        <v>9</v>
      </c>
      <c r="F2" s="11" t="s">
        <v>1630</v>
      </c>
      <c r="G2" s="12" t="s">
        <v>1631</v>
      </c>
      <c r="H2" s="13" t="s">
        <v>1632</v>
      </c>
      <c r="I2" s="13"/>
      <c r="J2" s="12" t="s">
        <v>1633</v>
      </c>
    </row>
    <row r="3" s="2" customFormat="1" ht="30" customHeight="1" spans="1:20">
      <c r="A3" s="14" t="s">
        <v>1634</v>
      </c>
      <c r="B3" s="15"/>
      <c r="C3" s="16" t="s">
        <v>1635</v>
      </c>
      <c r="D3" s="16">
        <v>10000</v>
      </c>
      <c r="E3" s="17">
        <v>2</v>
      </c>
      <c r="F3" s="17">
        <v>1105</v>
      </c>
      <c r="G3" s="18">
        <v>1115</v>
      </c>
      <c r="H3" s="17" t="s">
        <v>1636</v>
      </c>
      <c r="I3" s="17"/>
      <c r="J3" s="18">
        <v>1.2</v>
      </c>
      <c r="K3" s="53"/>
      <c r="L3" s="53"/>
      <c r="M3" s="53"/>
      <c r="N3" s="53"/>
      <c r="O3" s="53"/>
      <c r="P3" s="53"/>
      <c r="Q3" s="53"/>
      <c r="R3" s="53"/>
      <c r="S3" s="53"/>
      <c r="T3" s="53"/>
    </row>
    <row r="4" s="2" customFormat="1" ht="30" customHeight="1" spans="1:20">
      <c r="A4" s="19" t="s">
        <v>1637</v>
      </c>
      <c r="B4" s="15"/>
      <c r="C4" s="16" t="s">
        <v>1638</v>
      </c>
      <c r="D4" s="16">
        <v>16800</v>
      </c>
      <c r="E4" s="17">
        <v>16</v>
      </c>
      <c r="F4" s="17">
        <v>16800</v>
      </c>
      <c r="G4" s="18">
        <v>16800</v>
      </c>
      <c r="H4" s="17"/>
      <c r="I4" s="17"/>
      <c r="J4" s="18">
        <v>9.6</v>
      </c>
      <c r="K4" s="53"/>
      <c r="L4" s="53"/>
      <c r="M4" s="53"/>
      <c r="N4" s="53"/>
      <c r="O4" s="53"/>
      <c r="P4" s="53"/>
      <c r="Q4" s="53"/>
      <c r="R4" s="53"/>
      <c r="S4" s="53"/>
      <c r="T4" s="53"/>
    </row>
    <row r="5" s="3" customFormat="1" ht="17.1" hidden="1" customHeight="1" spans="1:20">
      <c r="A5" s="20" t="s">
        <v>1637</v>
      </c>
      <c r="B5" s="21" t="s">
        <v>1639</v>
      </c>
      <c r="C5" s="22" t="s">
        <v>1638</v>
      </c>
      <c r="D5" s="22">
        <v>800</v>
      </c>
      <c r="E5" s="23"/>
      <c r="F5" s="23"/>
      <c r="G5" s="24"/>
      <c r="H5" s="23"/>
      <c r="I5" s="23"/>
      <c r="J5" s="2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="3" customFormat="1" ht="17.1" hidden="1" customHeight="1" spans="1:20">
      <c r="A6" s="20" t="s">
        <v>1637</v>
      </c>
      <c r="B6" s="21" t="s">
        <v>1640</v>
      </c>
      <c r="C6" s="22" t="s">
        <v>1638</v>
      </c>
      <c r="D6" s="22">
        <v>4000</v>
      </c>
      <c r="E6" s="23"/>
      <c r="F6" s="23"/>
      <c r="G6" s="24"/>
      <c r="H6" s="23"/>
      <c r="I6" s="23"/>
      <c r="J6" s="2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="3" customFormat="1" ht="17.1" hidden="1" customHeight="1" spans="1:20">
      <c r="A7" s="20" t="s">
        <v>1637</v>
      </c>
      <c r="B7" s="21" t="s">
        <v>1641</v>
      </c>
      <c r="C7" s="22" t="s">
        <v>1638</v>
      </c>
      <c r="D7" s="22">
        <v>8000</v>
      </c>
      <c r="E7" s="23"/>
      <c r="F7" s="23"/>
      <c r="G7" s="24"/>
      <c r="H7" s="23"/>
      <c r="I7" s="23"/>
      <c r="J7" s="2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s="3" customFormat="1" ht="17.1" hidden="1" customHeight="1" spans="1:20">
      <c r="A8" s="20" t="s">
        <v>1637</v>
      </c>
      <c r="B8" s="21" t="s">
        <v>1642</v>
      </c>
      <c r="C8" s="22" t="s">
        <v>1638</v>
      </c>
      <c r="D8" s="22">
        <v>4000</v>
      </c>
      <c r="E8" s="23"/>
      <c r="F8" s="23"/>
      <c r="G8" s="24"/>
      <c r="H8" s="23"/>
      <c r="I8" s="23"/>
      <c r="J8" s="2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="4" customFormat="1" ht="39.95" hidden="1" customHeight="1" spans="1:10">
      <c r="A9" s="25" t="s">
        <v>1643</v>
      </c>
      <c r="B9" s="26" t="s">
        <v>1644</v>
      </c>
      <c r="C9" s="25" t="s">
        <v>1487</v>
      </c>
      <c r="D9" s="25">
        <v>2</v>
      </c>
      <c r="E9" s="17"/>
      <c r="F9" s="17"/>
      <c r="G9" s="18"/>
      <c r="H9" s="17"/>
      <c r="I9" s="17"/>
      <c r="J9" s="18"/>
    </row>
    <row r="10" s="4" customFormat="1" ht="24.95" hidden="1" customHeight="1" spans="1:10">
      <c r="A10" s="27" t="s">
        <v>1645</v>
      </c>
      <c r="B10" s="26"/>
      <c r="C10" s="25" t="s">
        <v>1646</v>
      </c>
      <c r="D10" s="25">
        <v>2</v>
      </c>
      <c r="E10" s="17">
        <v>1</v>
      </c>
      <c r="F10" s="17">
        <v>7</v>
      </c>
      <c r="G10" s="18">
        <v>7.5</v>
      </c>
      <c r="H10" s="17" t="s">
        <v>1647</v>
      </c>
      <c r="I10" s="17"/>
      <c r="J10" s="18">
        <f>0.6*0.39*0.3</f>
        <v>0.0702</v>
      </c>
    </row>
    <row r="11" s="4" customFormat="1" ht="33" customHeight="1" spans="1:10">
      <c r="A11" s="28" t="s">
        <v>1648</v>
      </c>
      <c r="B11" s="29"/>
      <c r="C11" s="25" t="s">
        <v>15</v>
      </c>
      <c r="D11" s="25">
        <v>5.85</v>
      </c>
      <c r="E11" s="17">
        <v>8</v>
      </c>
      <c r="F11" s="17">
        <v>5850</v>
      </c>
      <c r="G11" s="18">
        <v>5850</v>
      </c>
      <c r="H11" s="17" t="s">
        <v>1649</v>
      </c>
      <c r="I11" s="17"/>
      <c r="J11" s="18">
        <v>8</v>
      </c>
    </row>
    <row r="12" s="3" customFormat="1" ht="17.1" hidden="1" customHeight="1" spans="1:20">
      <c r="A12" s="20" t="s">
        <v>1650</v>
      </c>
      <c r="B12" s="21" t="s">
        <v>1651</v>
      </c>
      <c r="C12" s="22" t="s">
        <v>47</v>
      </c>
      <c r="D12" s="22">
        <v>40</v>
      </c>
      <c r="E12" s="23"/>
      <c r="F12" s="23"/>
      <c r="G12" s="24"/>
      <c r="H12" s="23"/>
      <c r="I12" s="23"/>
      <c r="J12" s="24"/>
      <c r="K12" s="54"/>
      <c r="L12" s="54"/>
      <c r="M12" s="54"/>
      <c r="N12" s="54"/>
      <c r="O12" s="54"/>
      <c r="P12" s="54"/>
      <c r="Q12" s="54"/>
      <c r="R12" s="54"/>
      <c r="S12" s="54"/>
      <c r="T12" s="54"/>
    </row>
    <row r="13" s="3" customFormat="1" ht="17.1" hidden="1" customHeight="1" spans="1:20">
      <c r="A13" s="20" t="s">
        <v>1650</v>
      </c>
      <c r="B13" s="21" t="s">
        <v>1652</v>
      </c>
      <c r="C13" s="22" t="s">
        <v>47</v>
      </c>
      <c r="D13" s="22">
        <v>60</v>
      </c>
      <c r="E13" s="23"/>
      <c r="F13" s="23"/>
      <c r="G13" s="24"/>
      <c r="H13" s="23"/>
      <c r="I13" s="23"/>
      <c r="J13" s="24"/>
      <c r="K13" s="54"/>
      <c r="L13" s="54"/>
      <c r="M13" s="54"/>
      <c r="N13" s="54"/>
      <c r="O13" s="54"/>
      <c r="P13" s="54"/>
      <c r="Q13" s="54"/>
      <c r="R13" s="54"/>
      <c r="S13" s="54"/>
      <c r="T13" s="54"/>
    </row>
    <row r="14" s="3" customFormat="1" ht="17.1" hidden="1" customHeight="1" spans="1:20">
      <c r="A14" s="20" t="s">
        <v>1650</v>
      </c>
      <c r="B14" s="21" t="s">
        <v>1653</v>
      </c>
      <c r="C14" s="22" t="s">
        <v>47</v>
      </c>
      <c r="D14" s="22">
        <v>60</v>
      </c>
      <c r="E14" s="23"/>
      <c r="F14" s="23"/>
      <c r="G14" s="24"/>
      <c r="H14" s="23"/>
      <c r="I14" s="23"/>
      <c r="J14" s="24"/>
      <c r="K14" s="54"/>
      <c r="L14" s="54"/>
      <c r="M14" s="54"/>
      <c r="N14" s="54"/>
      <c r="O14" s="54"/>
      <c r="P14" s="54"/>
      <c r="Q14" s="54"/>
      <c r="R14" s="54"/>
      <c r="S14" s="54"/>
      <c r="T14" s="54"/>
    </row>
    <row r="15" s="3" customFormat="1" ht="17.1" hidden="1" customHeight="1" spans="1:20">
      <c r="A15" s="20" t="s">
        <v>1650</v>
      </c>
      <c r="B15" s="21" t="s">
        <v>1654</v>
      </c>
      <c r="C15" s="22" t="s">
        <v>47</v>
      </c>
      <c r="D15" s="22">
        <v>60</v>
      </c>
      <c r="E15" s="23"/>
      <c r="F15" s="23"/>
      <c r="G15" s="24"/>
      <c r="H15" s="23"/>
      <c r="I15" s="23"/>
      <c r="J15" s="24"/>
      <c r="K15" s="54"/>
      <c r="L15" s="54"/>
      <c r="M15" s="54"/>
      <c r="N15" s="54"/>
      <c r="O15" s="54"/>
      <c r="P15" s="54"/>
      <c r="Q15" s="54"/>
      <c r="R15" s="54"/>
      <c r="S15" s="54"/>
      <c r="T15" s="54"/>
    </row>
    <row r="16" s="3" customFormat="1" ht="17.1" hidden="1" customHeight="1" spans="1:20">
      <c r="A16" s="20" t="s">
        <v>1650</v>
      </c>
      <c r="B16" s="21" t="s">
        <v>1655</v>
      </c>
      <c r="C16" s="22" t="s">
        <v>47</v>
      </c>
      <c r="D16" s="22">
        <v>40</v>
      </c>
      <c r="E16" s="23"/>
      <c r="F16" s="23"/>
      <c r="G16" s="24"/>
      <c r="H16" s="23"/>
      <c r="I16" s="23"/>
      <c r="J16" s="24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7" s="3" customFormat="1" ht="17.1" hidden="1" customHeight="1" spans="1:20">
      <c r="A17" s="20" t="s">
        <v>1650</v>
      </c>
      <c r="B17" s="21" t="s">
        <v>1656</v>
      </c>
      <c r="C17" s="22" t="s">
        <v>47</v>
      </c>
      <c r="D17" s="22">
        <v>40</v>
      </c>
      <c r="E17" s="23"/>
      <c r="F17" s="23"/>
      <c r="G17" s="24"/>
      <c r="H17" s="23"/>
      <c r="I17" s="23"/>
      <c r="J17" s="24"/>
      <c r="K17" s="54"/>
      <c r="L17" s="54"/>
      <c r="M17" s="54"/>
      <c r="N17" s="54"/>
      <c r="O17" s="54"/>
      <c r="P17" s="54"/>
      <c r="Q17" s="54"/>
      <c r="R17" s="54"/>
      <c r="S17" s="54"/>
      <c r="T17" s="54"/>
    </row>
    <row r="18" s="3" customFormat="1" ht="17.1" hidden="1" customHeight="1" spans="1:20">
      <c r="A18" s="20" t="s">
        <v>1650</v>
      </c>
      <c r="B18" s="21" t="s">
        <v>1657</v>
      </c>
      <c r="C18" s="22" t="s">
        <v>47</v>
      </c>
      <c r="D18" s="22">
        <v>20</v>
      </c>
      <c r="E18" s="23"/>
      <c r="F18" s="23"/>
      <c r="G18" s="24"/>
      <c r="H18" s="23"/>
      <c r="I18" s="23"/>
      <c r="J18" s="24"/>
      <c r="K18" s="54"/>
      <c r="L18" s="54"/>
      <c r="M18" s="54"/>
      <c r="N18" s="54"/>
      <c r="O18" s="54"/>
      <c r="P18" s="54"/>
      <c r="Q18" s="54"/>
      <c r="R18" s="54"/>
      <c r="S18" s="54"/>
      <c r="T18" s="54"/>
    </row>
    <row r="19" s="3" customFormat="1" ht="17.1" hidden="1" customHeight="1" spans="1:20">
      <c r="A19" s="20" t="s">
        <v>1650</v>
      </c>
      <c r="B19" s="21" t="s">
        <v>1658</v>
      </c>
      <c r="C19" s="22" t="s">
        <v>47</v>
      </c>
      <c r="D19" s="22">
        <v>20</v>
      </c>
      <c r="E19" s="23"/>
      <c r="F19" s="23"/>
      <c r="G19" s="24"/>
      <c r="H19" s="23"/>
      <c r="I19" s="23"/>
      <c r="J19" s="24"/>
      <c r="K19" s="54"/>
      <c r="L19" s="54"/>
      <c r="M19" s="54"/>
      <c r="N19" s="54"/>
      <c r="O19" s="54"/>
      <c r="P19" s="54"/>
      <c r="Q19" s="54"/>
      <c r="R19" s="54"/>
      <c r="S19" s="54"/>
      <c r="T19" s="54"/>
    </row>
    <row r="20" s="4" customFormat="1" ht="24.95" hidden="1" customHeight="1" spans="1:10">
      <c r="A20" s="30"/>
      <c r="B20" s="31"/>
      <c r="C20" s="32"/>
      <c r="D20" s="25"/>
      <c r="E20" s="17"/>
      <c r="F20" s="17"/>
      <c r="G20" s="18"/>
      <c r="H20" s="17"/>
      <c r="I20" s="17"/>
      <c r="J20" s="18"/>
    </row>
    <row r="21" s="3" customFormat="1" ht="17.1" hidden="1" customHeight="1" spans="1:20">
      <c r="A21" s="20" t="s">
        <v>1659</v>
      </c>
      <c r="B21" s="21" t="s">
        <v>1660</v>
      </c>
      <c r="C21" s="22" t="s">
        <v>1496</v>
      </c>
      <c r="D21" s="22">
        <v>2</v>
      </c>
      <c r="E21" s="23">
        <v>2</v>
      </c>
      <c r="F21" s="23">
        <v>9</v>
      </c>
      <c r="G21" s="24">
        <v>9</v>
      </c>
      <c r="H21" s="23"/>
      <c r="I21" s="23"/>
      <c r="J21" s="24"/>
      <c r="K21" s="54"/>
      <c r="L21" s="54"/>
      <c r="M21" s="54"/>
      <c r="N21" s="54"/>
      <c r="O21" s="54"/>
      <c r="P21" s="54"/>
      <c r="Q21" s="54"/>
      <c r="R21" s="54"/>
      <c r="S21" s="54"/>
      <c r="T21" s="54"/>
    </row>
    <row r="22" s="3" customFormat="1" ht="17.1" hidden="1" customHeight="1" spans="1:20">
      <c r="A22" s="20" t="s">
        <v>1661</v>
      </c>
      <c r="B22" s="21" t="s">
        <v>1662</v>
      </c>
      <c r="C22" s="22" t="s">
        <v>1663</v>
      </c>
      <c r="D22" s="22">
        <v>6</v>
      </c>
      <c r="E22" s="23"/>
      <c r="F22" s="23"/>
      <c r="G22" s="24"/>
      <c r="H22" s="23"/>
      <c r="I22" s="23"/>
      <c r="J22" s="24"/>
      <c r="K22" s="54"/>
      <c r="L22" s="54"/>
      <c r="M22" s="54"/>
      <c r="N22" s="54"/>
      <c r="O22" s="54"/>
      <c r="P22" s="54"/>
      <c r="Q22" s="54"/>
      <c r="R22" s="54"/>
      <c r="S22" s="54"/>
      <c r="T22" s="54"/>
    </row>
    <row r="23" s="3" customFormat="1" ht="17.1" hidden="1" customHeight="1" spans="1:20">
      <c r="A23" s="20" t="s">
        <v>1661</v>
      </c>
      <c r="B23" s="21" t="s">
        <v>1662</v>
      </c>
      <c r="C23" s="22" t="s">
        <v>1663</v>
      </c>
      <c r="D23" s="22">
        <v>6</v>
      </c>
      <c r="E23" s="23"/>
      <c r="F23" s="23"/>
      <c r="G23" s="24"/>
      <c r="H23" s="23"/>
      <c r="I23" s="23"/>
      <c r="J23" s="24"/>
      <c r="K23" s="54"/>
      <c r="L23" s="54"/>
      <c r="M23" s="54"/>
      <c r="N23" s="54"/>
      <c r="O23" s="54"/>
      <c r="P23" s="54"/>
      <c r="Q23" s="54"/>
      <c r="R23" s="54"/>
      <c r="S23" s="54"/>
      <c r="T23" s="54"/>
    </row>
    <row r="24" s="4" customFormat="1" ht="24.95" hidden="1" customHeight="1" spans="1:10">
      <c r="A24" s="30" t="s">
        <v>1664</v>
      </c>
      <c r="B24" s="31"/>
      <c r="C24" s="32" t="s">
        <v>47</v>
      </c>
      <c r="D24" s="25">
        <v>8</v>
      </c>
      <c r="E24" s="17"/>
      <c r="F24" s="17"/>
      <c r="G24" s="18"/>
      <c r="H24" s="17"/>
      <c r="I24" s="17"/>
      <c r="J24" s="18"/>
    </row>
    <row r="25" s="3" customFormat="1" ht="17.1" hidden="1" customHeight="1" spans="1:20">
      <c r="A25" s="20" t="s">
        <v>1664</v>
      </c>
      <c r="B25" s="21" t="s">
        <v>1665</v>
      </c>
      <c r="C25" s="22" t="s">
        <v>47</v>
      </c>
      <c r="D25" s="22">
        <v>4</v>
      </c>
      <c r="E25" s="23"/>
      <c r="F25" s="23"/>
      <c r="G25" s="24"/>
      <c r="H25" s="23"/>
      <c r="I25" s="23"/>
      <c r="J25" s="24"/>
      <c r="K25" s="54"/>
      <c r="L25" s="54"/>
      <c r="M25" s="54"/>
      <c r="N25" s="54"/>
      <c r="O25" s="54"/>
      <c r="P25" s="54"/>
      <c r="Q25" s="54"/>
      <c r="R25" s="54"/>
      <c r="S25" s="54"/>
      <c r="T25" s="54"/>
    </row>
    <row r="26" s="3" customFormat="1" ht="17.1" hidden="1" customHeight="1" spans="1:20">
      <c r="A26" s="20" t="s">
        <v>1664</v>
      </c>
      <c r="B26" s="21" t="s">
        <v>1666</v>
      </c>
      <c r="C26" s="22" t="s">
        <v>47</v>
      </c>
      <c r="D26" s="22">
        <v>4</v>
      </c>
      <c r="E26" s="23"/>
      <c r="F26" s="23"/>
      <c r="G26" s="24"/>
      <c r="H26" s="23"/>
      <c r="I26" s="23"/>
      <c r="J26" s="24"/>
      <c r="K26" s="54"/>
      <c r="L26" s="54"/>
      <c r="M26" s="54"/>
      <c r="N26" s="54"/>
      <c r="O26" s="54"/>
      <c r="P26" s="54"/>
      <c r="Q26" s="54"/>
      <c r="R26" s="54"/>
      <c r="S26" s="54"/>
      <c r="T26" s="54"/>
    </row>
    <row r="27" s="4" customFormat="1" ht="33" customHeight="1" spans="1:10">
      <c r="A27" s="33" t="s">
        <v>1667</v>
      </c>
      <c r="B27" s="29"/>
      <c r="C27" s="25" t="s">
        <v>1668</v>
      </c>
      <c r="D27" s="25">
        <v>39850</v>
      </c>
      <c r="E27" s="17">
        <v>117</v>
      </c>
      <c r="F27" s="17">
        <v>173714</v>
      </c>
      <c r="G27" s="18">
        <f>SUM(G28:G31)</f>
        <v>175290</v>
      </c>
      <c r="H27" s="17"/>
      <c r="I27" s="17"/>
      <c r="J27" s="18">
        <v>106</v>
      </c>
    </row>
    <row r="28" s="5" customFormat="1" ht="23.25" hidden="1" customHeight="1" spans="1:20">
      <c r="A28" s="34" t="s">
        <v>1667</v>
      </c>
      <c r="B28" s="35" t="s">
        <v>1669</v>
      </c>
      <c r="C28" s="36" t="s">
        <v>1668</v>
      </c>
      <c r="D28" s="36">
        <v>8448</v>
      </c>
      <c r="E28" s="37">
        <v>22</v>
      </c>
      <c r="F28" s="37">
        <v>32714</v>
      </c>
      <c r="G28" s="37">
        <v>33000</v>
      </c>
      <c r="H28" s="38" t="s">
        <v>1670</v>
      </c>
      <c r="I28" s="38" t="s">
        <v>1671</v>
      </c>
      <c r="J28" s="55">
        <v>17.6</v>
      </c>
      <c r="K28" s="56"/>
      <c r="L28" s="56"/>
      <c r="M28" s="56"/>
      <c r="N28" s="56"/>
      <c r="O28" s="56"/>
      <c r="P28" s="56"/>
      <c r="Q28" s="56"/>
      <c r="R28" s="56"/>
      <c r="S28" s="56"/>
      <c r="T28" s="56"/>
    </row>
    <row r="29" s="5" customFormat="1" ht="23.25" hidden="1" customHeight="1" spans="1:20">
      <c r="A29" s="39" t="s">
        <v>1667</v>
      </c>
      <c r="B29" s="40" t="s">
        <v>1669</v>
      </c>
      <c r="C29" s="41" t="s">
        <v>1668</v>
      </c>
      <c r="D29" s="41">
        <v>10552</v>
      </c>
      <c r="E29" s="38">
        <v>28</v>
      </c>
      <c r="F29" s="38">
        <v>40600</v>
      </c>
      <c r="G29" s="38">
        <v>40950</v>
      </c>
      <c r="H29" s="38" t="s">
        <v>1672</v>
      </c>
      <c r="I29" s="38" t="s">
        <v>1671</v>
      </c>
      <c r="J29" s="55">
        <v>22.4</v>
      </c>
      <c r="K29" s="56"/>
      <c r="L29" s="56"/>
      <c r="M29" s="56"/>
      <c r="N29" s="56"/>
      <c r="O29" s="56"/>
      <c r="P29" s="56"/>
      <c r="Q29" s="56"/>
      <c r="R29" s="56"/>
      <c r="S29" s="56"/>
      <c r="T29" s="56"/>
    </row>
    <row r="30" s="5" customFormat="1" ht="23.25" hidden="1" customHeight="1" spans="1:20">
      <c r="A30" s="39" t="s">
        <v>1667</v>
      </c>
      <c r="B30" s="40" t="s">
        <v>1673</v>
      </c>
      <c r="C30" s="41" t="s">
        <v>1668</v>
      </c>
      <c r="D30" s="41">
        <v>16850</v>
      </c>
      <c r="E30" s="38">
        <v>63</v>
      </c>
      <c r="F30" s="38">
        <v>96000</v>
      </c>
      <c r="G30" s="38">
        <v>96900</v>
      </c>
      <c r="H30" s="38" t="s">
        <v>1674</v>
      </c>
      <c r="I30" s="38" t="s">
        <v>1675</v>
      </c>
      <c r="J30" s="55">
        <v>62</v>
      </c>
      <c r="K30" s="56"/>
      <c r="L30" s="56"/>
      <c r="M30" s="56"/>
      <c r="N30" s="56"/>
      <c r="O30" s="56"/>
      <c r="P30" s="56"/>
      <c r="Q30" s="56"/>
      <c r="R30" s="56"/>
      <c r="S30" s="56"/>
      <c r="T30" s="56"/>
    </row>
    <row r="31" s="5" customFormat="1" ht="23.25" hidden="1" customHeight="1" spans="1:20">
      <c r="A31" s="39" t="s">
        <v>1667</v>
      </c>
      <c r="B31" s="40" t="s">
        <v>1676</v>
      </c>
      <c r="C31" s="41" t="s">
        <v>1668</v>
      </c>
      <c r="D31" s="41">
        <v>4000</v>
      </c>
      <c r="E31" s="38">
        <v>4</v>
      </c>
      <c r="F31" s="38">
        <v>4400</v>
      </c>
      <c r="G31" s="38">
        <v>4440</v>
      </c>
      <c r="H31" s="38" t="s">
        <v>1677</v>
      </c>
      <c r="I31" s="38" t="s">
        <v>1675</v>
      </c>
      <c r="J31" s="55">
        <v>4</v>
      </c>
      <c r="K31" s="56"/>
      <c r="L31" s="56"/>
      <c r="M31" s="56"/>
      <c r="N31" s="56"/>
      <c r="O31" s="56"/>
      <c r="P31" s="56"/>
      <c r="Q31" s="56"/>
      <c r="R31" s="56"/>
      <c r="S31" s="56"/>
      <c r="T31" s="56"/>
    </row>
    <row r="32" s="4" customFormat="1" ht="39" hidden="1" customHeight="1" spans="1:10">
      <c r="A32" s="42" t="s">
        <v>1678</v>
      </c>
      <c r="B32" s="29"/>
      <c r="C32" s="25" t="s">
        <v>1635</v>
      </c>
      <c r="D32" s="25">
        <v>10</v>
      </c>
      <c r="E32" s="17"/>
      <c r="F32" s="17"/>
      <c r="G32" s="17"/>
      <c r="H32" s="17"/>
      <c r="I32" s="17"/>
      <c r="J32" s="17"/>
    </row>
    <row r="33" s="4" customFormat="1" ht="33" hidden="1" customHeight="1" spans="1:10">
      <c r="A33" s="42" t="s">
        <v>1679</v>
      </c>
      <c r="B33" s="29" t="s">
        <v>1680</v>
      </c>
      <c r="C33" s="25" t="s">
        <v>1663</v>
      </c>
      <c r="D33" s="25">
        <v>6</v>
      </c>
      <c r="E33" s="17"/>
      <c r="F33" s="17"/>
      <c r="G33" s="17"/>
      <c r="H33" s="17"/>
      <c r="I33" s="17"/>
      <c r="J33" s="17"/>
    </row>
    <row r="34" s="4" customFormat="1" ht="33" hidden="1" customHeight="1" spans="1:10">
      <c r="A34" s="42" t="s">
        <v>1681</v>
      </c>
      <c r="B34" s="29" t="s">
        <v>1682</v>
      </c>
      <c r="C34" s="25" t="s">
        <v>33</v>
      </c>
      <c r="D34" s="25">
        <v>3</v>
      </c>
      <c r="E34" s="17"/>
      <c r="F34" s="17"/>
      <c r="G34" s="17"/>
      <c r="H34" s="17"/>
      <c r="I34" s="17"/>
      <c r="J34" s="17"/>
    </row>
    <row r="35" s="4" customFormat="1" ht="33" hidden="1" customHeight="1" spans="1:10">
      <c r="A35" s="42" t="s">
        <v>1683</v>
      </c>
      <c r="B35" s="29" t="s">
        <v>1684</v>
      </c>
      <c r="C35" s="25" t="s">
        <v>1685</v>
      </c>
      <c r="D35" s="25">
        <v>95</v>
      </c>
      <c r="E35" s="17"/>
      <c r="F35" s="17">
        <v>95</v>
      </c>
      <c r="G35" s="17">
        <f>SUM(G36:G38)</f>
        <v>95</v>
      </c>
      <c r="H35" s="17"/>
      <c r="I35" s="17"/>
      <c r="J35" s="17"/>
    </row>
    <row r="36" s="3" customFormat="1" ht="17.1" hidden="1" customHeight="1" spans="1:20">
      <c r="A36" s="43" t="s">
        <v>1683</v>
      </c>
      <c r="B36" s="21" t="s">
        <v>1515</v>
      </c>
      <c r="C36" s="22" t="s">
        <v>1685</v>
      </c>
      <c r="D36" s="22">
        <v>60</v>
      </c>
      <c r="E36" s="23"/>
      <c r="F36" s="23">
        <v>60</v>
      </c>
      <c r="G36" s="23">
        <v>60</v>
      </c>
      <c r="H36" s="23"/>
      <c r="I36" s="23"/>
      <c r="J36" s="23"/>
      <c r="K36" s="54"/>
      <c r="L36" s="54"/>
      <c r="M36" s="54"/>
      <c r="N36" s="54"/>
      <c r="O36" s="54"/>
      <c r="P36" s="54"/>
      <c r="Q36" s="54"/>
      <c r="R36" s="54"/>
      <c r="S36" s="54"/>
      <c r="T36" s="54"/>
    </row>
    <row r="37" s="3" customFormat="1" ht="17.1" hidden="1" customHeight="1" spans="1:20">
      <c r="A37" s="43" t="s">
        <v>1683</v>
      </c>
      <c r="B37" s="21" t="s">
        <v>1547</v>
      </c>
      <c r="C37" s="22" t="s">
        <v>1685</v>
      </c>
      <c r="D37" s="22">
        <v>30</v>
      </c>
      <c r="E37" s="23"/>
      <c r="F37" s="23">
        <v>30</v>
      </c>
      <c r="G37" s="23">
        <v>30</v>
      </c>
      <c r="H37" s="23"/>
      <c r="I37" s="23"/>
      <c r="J37" s="23"/>
      <c r="K37" s="54"/>
      <c r="L37" s="54"/>
      <c r="M37" s="54"/>
      <c r="N37" s="54"/>
      <c r="O37" s="54"/>
      <c r="P37" s="54"/>
      <c r="Q37" s="54"/>
      <c r="R37" s="54"/>
      <c r="S37" s="54"/>
      <c r="T37" s="54"/>
    </row>
    <row r="38" s="3" customFormat="1" ht="17.1" hidden="1" customHeight="1" spans="1:20">
      <c r="A38" s="43" t="s">
        <v>1683</v>
      </c>
      <c r="B38" s="21" t="s">
        <v>1686</v>
      </c>
      <c r="C38" s="22" t="s">
        <v>1685</v>
      </c>
      <c r="D38" s="22">
        <v>5</v>
      </c>
      <c r="E38" s="23"/>
      <c r="F38" s="23">
        <v>5</v>
      </c>
      <c r="G38" s="23">
        <v>5</v>
      </c>
      <c r="H38" s="23"/>
      <c r="I38" s="23"/>
      <c r="J38" s="23"/>
      <c r="K38" s="54"/>
      <c r="L38" s="54"/>
      <c r="M38" s="54"/>
      <c r="N38" s="54"/>
      <c r="O38" s="54"/>
      <c r="P38" s="54"/>
      <c r="Q38" s="54"/>
      <c r="R38" s="54"/>
      <c r="S38" s="54"/>
      <c r="T38" s="54"/>
    </row>
    <row r="39" s="4" customFormat="1" ht="33" hidden="1" customHeight="1" spans="1:10">
      <c r="A39" s="42" t="s">
        <v>1687</v>
      </c>
      <c r="B39" s="29" t="s">
        <v>1688</v>
      </c>
      <c r="C39" s="25" t="s">
        <v>1689</v>
      </c>
      <c r="D39" s="25">
        <v>2404</v>
      </c>
      <c r="E39" s="17"/>
      <c r="F39" s="17"/>
      <c r="G39" s="17">
        <f>SUM(G40:G41)</f>
        <v>54.05</v>
      </c>
      <c r="H39" s="17"/>
      <c r="I39" s="17"/>
      <c r="J39" s="17"/>
    </row>
    <row r="40" s="3" customFormat="1" ht="17.1" hidden="1" customHeight="1" spans="1:20">
      <c r="A40" s="43" t="s">
        <v>1687</v>
      </c>
      <c r="B40" s="21" t="s">
        <v>1690</v>
      </c>
      <c r="C40" s="22" t="s">
        <v>1689</v>
      </c>
      <c r="D40" s="22">
        <v>2400</v>
      </c>
      <c r="E40" s="23"/>
      <c r="F40" s="23">
        <v>52.8</v>
      </c>
      <c r="G40" s="23">
        <v>52.8</v>
      </c>
      <c r="H40" s="23"/>
      <c r="I40" s="23"/>
      <c r="J40" s="23"/>
      <c r="K40" s="54"/>
      <c r="L40" s="54"/>
      <c r="M40" s="54"/>
      <c r="N40" s="54"/>
      <c r="O40" s="54"/>
      <c r="P40" s="54"/>
      <c r="Q40" s="54"/>
      <c r="R40" s="54"/>
      <c r="S40" s="54"/>
      <c r="T40" s="54"/>
    </row>
    <row r="41" s="3" customFormat="1" ht="17.1" hidden="1" customHeight="1" spans="1:20">
      <c r="A41" s="43" t="s">
        <v>1691</v>
      </c>
      <c r="B41" s="21" t="s">
        <v>1692</v>
      </c>
      <c r="C41" s="22" t="s">
        <v>1689</v>
      </c>
      <c r="D41" s="22">
        <v>4</v>
      </c>
      <c r="E41" s="23"/>
      <c r="F41" s="23">
        <v>1.25</v>
      </c>
      <c r="G41" s="23">
        <v>1.25</v>
      </c>
      <c r="H41" s="23"/>
      <c r="I41" s="23"/>
      <c r="J41" s="23"/>
      <c r="K41" s="54"/>
      <c r="L41" s="54"/>
      <c r="M41" s="54"/>
      <c r="N41" s="54"/>
      <c r="O41" s="54"/>
      <c r="P41" s="54"/>
      <c r="Q41" s="54"/>
      <c r="R41" s="54"/>
      <c r="S41" s="54"/>
      <c r="T41" s="54"/>
    </row>
    <row r="42" s="4" customFormat="1" ht="33" hidden="1" customHeight="1" spans="1:10">
      <c r="A42" s="42" t="s">
        <v>1693</v>
      </c>
      <c r="B42" s="29" t="s">
        <v>1694</v>
      </c>
      <c r="C42" s="25" t="s">
        <v>1635</v>
      </c>
      <c r="D42" s="25">
        <v>15</v>
      </c>
      <c r="E42" s="17"/>
      <c r="F42" s="17">
        <v>2.65</v>
      </c>
      <c r="G42" s="17"/>
      <c r="H42" s="17"/>
      <c r="I42" s="17"/>
      <c r="J42" s="17"/>
    </row>
    <row r="43" s="4" customFormat="1" ht="33" hidden="1" customHeight="1" spans="1:10">
      <c r="A43" s="42" t="s">
        <v>1695</v>
      </c>
      <c r="B43" s="29"/>
      <c r="C43" s="25" t="s">
        <v>33</v>
      </c>
      <c r="D43" s="25">
        <v>20</v>
      </c>
      <c r="E43" s="17"/>
      <c r="F43" s="17"/>
      <c r="G43" s="17"/>
      <c r="H43" s="17"/>
      <c r="I43" s="17"/>
      <c r="J43" s="17"/>
    </row>
    <row r="44" s="4" customFormat="1" ht="39.95" hidden="1" customHeight="1" spans="1:10">
      <c r="A44" s="42" t="s">
        <v>1696</v>
      </c>
      <c r="B44" s="29" t="s">
        <v>1697</v>
      </c>
      <c r="C44" s="25" t="s">
        <v>1487</v>
      </c>
      <c r="D44" s="25">
        <v>1</v>
      </c>
      <c r="E44" s="17"/>
      <c r="F44" s="17"/>
      <c r="G44" s="17"/>
      <c r="H44" s="17"/>
      <c r="I44" s="17"/>
      <c r="J44" s="17"/>
    </row>
    <row r="45" s="4" customFormat="1" ht="33" hidden="1" customHeight="1" spans="1:10">
      <c r="A45" s="42" t="s">
        <v>1698</v>
      </c>
      <c r="B45" s="29" t="s">
        <v>1699</v>
      </c>
      <c r="C45" s="25" t="s">
        <v>1663</v>
      </c>
      <c r="D45" s="25">
        <v>10</v>
      </c>
      <c r="E45" s="17"/>
      <c r="F45" s="17"/>
      <c r="G45" s="17"/>
      <c r="H45" s="17"/>
      <c r="I45" s="17"/>
      <c r="J45" s="17"/>
    </row>
    <row r="46" s="4" customFormat="1" ht="33" hidden="1" customHeight="1" spans="1:10">
      <c r="A46" s="42" t="s">
        <v>1700</v>
      </c>
      <c r="B46" s="29" t="s">
        <v>1701</v>
      </c>
      <c r="C46" s="25" t="s">
        <v>33</v>
      </c>
      <c r="D46" s="25">
        <v>40</v>
      </c>
      <c r="E46" s="17"/>
      <c r="F46" s="17"/>
      <c r="G46" s="17"/>
      <c r="H46" s="17"/>
      <c r="I46" s="17"/>
      <c r="J46" s="17"/>
    </row>
    <row r="47" s="4" customFormat="1" ht="33" hidden="1" customHeight="1" spans="1:10">
      <c r="A47" s="42" t="s">
        <v>1702</v>
      </c>
      <c r="B47" s="29" t="s">
        <v>1701</v>
      </c>
      <c r="C47" s="25" t="s">
        <v>1635</v>
      </c>
      <c r="D47" s="25">
        <v>100</v>
      </c>
      <c r="E47" s="17"/>
      <c r="F47" s="17"/>
      <c r="G47" s="17"/>
      <c r="H47" s="17"/>
      <c r="I47" s="17"/>
      <c r="J47" s="17"/>
    </row>
    <row r="48" s="4" customFormat="1" ht="39" hidden="1" customHeight="1" spans="1:10">
      <c r="A48" s="42" t="s">
        <v>1703</v>
      </c>
      <c r="B48" s="29" t="s">
        <v>1704</v>
      </c>
      <c r="C48" s="25" t="s">
        <v>1496</v>
      </c>
      <c r="D48" s="25">
        <v>8</v>
      </c>
      <c r="E48" s="17"/>
      <c r="F48" s="17">
        <v>19.9</v>
      </c>
      <c r="G48" s="17"/>
      <c r="H48" s="17"/>
      <c r="I48" s="17"/>
      <c r="J48" s="17"/>
    </row>
    <row r="49" s="3" customFormat="1" ht="17.1" hidden="1" customHeight="1" spans="1:20">
      <c r="A49" s="43" t="s">
        <v>1703</v>
      </c>
      <c r="B49" s="21" t="s">
        <v>1705</v>
      </c>
      <c r="C49" s="22" t="s">
        <v>1496</v>
      </c>
      <c r="D49" s="22">
        <v>1</v>
      </c>
      <c r="E49" s="23"/>
      <c r="F49" s="44">
        <v>19.9</v>
      </c>
      <c r="G49" s="23"/>
      <c r="H49" s="23"/>
      <c r="I49" s="23"/>
      <c r="J49" s="23"/>
      <c r="K49" s="54"/>
      <c r="L49" s="54"/>
      <c r="M49" s="54"/>
      <c r="N49" s="54"/>
      <c r="O49" s="54"/>
      <c r="P49" s="54"/>
      <c r="Q49" s="54"/>
      <c r="R49" s="54"/>
      <c r="S49" s="54"/>
      <c r="T49" s="54"/>
    </row>
    <row r="50" s="3" customFormat="1" ht="17.1" hidden="1" customHeight="1" spans="1:20">
      <c r="A50" s="43" t="s">
        <v>1703</v>
      </c>
      <c r="B50" s="21" t="s">
        <v>1706</v>
      </c>
      <c r="C50" s="22" t="s">
        <v>1496</v>
      </c>
      <c r="D50" s="22">
        <v>1</v>
      </c>
      <c r="E50" s="23"/>
      <c r="F50" s="45"/>
      <c r="G50" s="23"/>
      <c r="H50" s="23"/>
      <c r="I50" s="23"/>
      <c r="J50" s="23"/>
      <c r="K50" s="54"/>
      <c r="L50" s="54"/>
      <c r="M50" s="54"/>
      <c r="N50" s="54"/>
      <c r="O50" s="54"/>
      <c r="P50" s="54"/>
      <c r="Q50" s="54"/>
      <c r="R50" s="54"/>
      <c r="S50" s="54"/>
      <c r="T50" s="54"/>
    </row>
    <row r="51" s="3" customFormat="1" ht="17.1" hidden="1" customHeight="1" spans="1:20">
      <c r="A51" s="43" t="s">
        <v>1703</v>
      </c>
      <c r="B51" s="21" t="s">
        <v>1707</v>
      </c>
      <c r="C51" s="22" t="s">
        <v>1496</v>
      </c>
      <c r="D51" s="22">
        <v>1</v>
      </c>
      <c r="E51" s="23"/>
      <c r="F51" s="45"/>
      <c r="G51" s="23"/>
      <c r="H51" s="23"/>
      <c r="I51" s="23"/>
      <c r="J51" s="23"/>
      <c r="K51" s="54"/>
      <c r="L51" s="54"/>
      <c r="M51" s="54"/>
      <c r="N51" s="54"/>
      <c r="O51" s="54"/>
      <c r="P51" s="54"/>
      <c r="Q51" s="54"/>
      <c r="R51" s="54"/>
      <c r="S51" s="54"/>
      <c r="T51" s="54"/>
    </row>
    <row r="52" s="3" customFormat="1" ht="17.1" hidden="1" customHeight="1" spans="1:20">
      <c r="A52" s="43" t="s">
        <v>1703</v>
      </c>
      <c r="B52" s="21" t="s">
        <v>1708</v>
      </c>
      <c r="C52" s="22" t="s">
        <v>1496</v>
      </c>
      <c r="D52" s="22">
        <v>1</v>
      </c>
      <c r="E52" s="23"/>
      <c r="F52" s="45"/>
      <c r="G52" s="23"/>
      <c r="H52" s="23"/>
      <c r="I52" s="23"/>
      <c r="J52" s="23"/>
      <c r="K52" s="54"/>
      <c r="L52" s="54"/>
      <c r="M52" s="54"/>
      <c r="N52" s="54"/>
      <c r="O52" s="54"/>
      <c r="P52" s="54"/>
      <c r="Q52" s="54"/>
      <c r="R52" s="54"/>
      <c r="S52" s="54"/>
      <c r="T52" s="54"/>
    </row>
    <row r="53" s="3" customFormat="1" ht="17.1" hidden="1" customHeight="1" spans="1:20">
      <c r="A53" s="43" t="s">
        <v>1703</v>
      </c>
      <c r="B53" s="21" t="s">
        <v>1709</v>
      </c>
      <c r="C53" s="22" t="s">
        <v>1496</v>
      </c>
      <c r="D53" s="22">
        <v>1</v>
      </c>
      <c r="E53" s="23"/>
      <c r="F53" s="45"/>
      <c r="G53" s="23"/>
      <c r="H53" s="23"/>
      <c r="I53" s="23"/>
      <c r="J53" s="23"/>
      <c r="K53" s="54"/>
      <c r="L53" s="54"/>
      <c r="M53" s="54"/>
      <c r="N53" s="54"/>
      <c r="O53" s="54"/>
      <c r="P53" s="54"/>
      <c r="Q53" s="54"/>
      <c r="R53" s="54"/>
      <c r="S53" s="54"/>
      <c r="T53" s="54"/>
    </row>
    <row r="54" s="3" customFormat="1" ht="17.1" hidden="1" customHeight="1" spans="1:20">
      <c r="A54" s="43" t="s">
        <v>1703</v>
      </c>
      <c r="B54" s="21" t="s">
        <v>1710</v>
      </c>
      <c r="C54" s="22" t="s">
        <v>1496</v>
      </c>
      <c r="D54" s="22">
        <v>1</v>
      </c>
      <c r="E54" s="23"/>
      <c r="F54" s="45"/>
      <c r="G54" s="23"/>
      <c r="H54" s="23"/>
      <c r="I54" s="23"/>
      <c r="J54" s="23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="3" customFormat="1" ht="17.1" hidden="1" customHeight="1" spans="1:20">
      <c r="A55" s="43" t="s">
        <v>1703</v>
      </c>
      <c r="B55" s="21" t="s">
        <v>1711</v>
      </c>
      <c r="C55" s="22" t="s">
        <v>1496</v>
      </c>
      <c r="D55" s="22">
        <v>1</v>
      </c>
      <c r="E55" s="23"/>
      <c r="F55" s="45"/>
      <c r="G55" s="23"/>
      <c r="H55" s="23"/>
      <c r="I55" s="23"/>
      <c r="J55" s="23"/>
      <c r="K55" s="54"/>
      <c r="L55" s="54"/>
      <c r="M55" s="54"/>
      <c r="N55" s="54"/>
      <c r="O55" s="54"/>
      <c r="P55" s="54"/>
      <c r="Q55" s="54"/>
      <c r="R55" s="54"/>
      <c r="S55" s="54"/>
      <c r="T55" s="54"/>
    </row>
    <row r="56" s="3" customFormat="1" ht="17.1" hidden="1" customHeight="1" spans="1:20">
      <c r="A56" s="46" t="s">
        <v>1703</v>
      </c>
      <c r="B56" s="47" t="s">
        <v>1712</v>
      </c>
      <c r="C56" s="48" t="s">
        <v>1496</v>
      </c>
      <c r="D56" s="48">
        <v>1</v>
      </c>
      <c r="E56" s="44"/>
      <c r="F56" s="45"/>
      <c r="G56" s="44"/>
      <c r="H56" s="44"/>
      <c r="I56" s="44"/>
      <c r="J56" s="44"/>
      <c r="K56" s="54"/>
      <c r="L56" s="54"/>
      <c r="M56" s="54"/>
      <c r="N56" s="54"/>
      <c r="O56" s="54"/>
      <c r="P56" s="54"/>
      <c r="Q56" s="54"/>
      <c r="R56" s="54"/>
      <c r="S56" s="54"/>
      <c r="T56" s="54"/>
    </row>
    <row r="57" ht="24.75" hidden="1" customHeight="1" spans="1:10">
      <c r="A57" s="49"/>
      <c r="B57" s="50"/>
      <c r="C57" s="49"/>
      <c r="D57" s="49"/>
      <c r="E57" s="51"/>
      <c r="F57" s="51"/>
      <c r="G57" s="51"/>
      <c r="H57" s="51"/>
      <c r="I57" s="51"/>
      <c r="J57" s="51"/>
    </row>
    <row r="58" ht="24.75" hidden="1" customHeight="1" spans="1:10">
      <c r="A58" s="49"/>
      <c r="B58" s="50"/>
      <c r="C58" s="49"/>
      <c r="D58" s="49"/>
      <c r="E58" s="51"/>
      <c r="F58" s="51"/>
      <c r="G58" s="51"/>
      <c r="H58" s="51"/>
      <c r="I58" s="51"/>
      <c r="J58" s="51"/>
    </row>
    <row r="59" ht="24.75" hidden="1" customHeight="1" spans="1:10">
      <c r="A59" s="49"/>
      <c r="B59" s="50"/>
      <c r="C59" s="49"/>
      <c r="D59" s="49"/>
      <c r="E59" s="51"/>
      <c r="F59" s="51"/>
      <c r="G59" s="51"/>
      <c r="H59" s="51"/>
      <c r="I59" s="51"/>
      <c r="J59" s="51"/>
    </row>
    <row r="60" ht="24.75" hidden="1" customHeight="1" spans="1:10">
      <c r="A60" s="49"/>
      <c r="B60" s="50"/>
      <c r="C60" s="49"/>
      <c r="D60" s="49"/>
      <c r="E60" s="51"/>
      <c r="F60" s="51"/>
      <c r="G60" s="51"/>
      <c r="H60" s="51"/>
      <c r="I60" s="51"/>
      <c r="J60" s="51"/>
    </row>
    <row r="61" ht="24.75" hidden="1" customHeight="1" spans="1:10">
      <c r="A61" s="49"/>
      <c r="B61" s="50"/>
      <c r="C61" s="49"/>
      <c r="D61" s="49"/>
      <c r="E61" s="51"/>
      <c r="F61" s="51"/>
      <c r="G61" s="51"/>
      <c r="H61" s="51"/>
      <c r="I61" s="51"/>
      <c r="J61" s="51"/>
    </row>
    <row r="62" ht="34.5" customHeight="1" spans="1:10">
      <c r="A62" s="49"/>
      <c r="B62" s="50"/>
      <c r="C62" s="49"/>
      <c r="D62" s="49"/>
      <c r="E62" s="52">
        <f t="shared" ref="E62:G62" si="0">SUM(E3:E27)</f>
        <v>146</v>
      </c>
      <c r="F62" s="52">
        <f t="shared" si="0"/>
        <v>197485</v>
      </c>
      <c r="G62" s="52">
        <f t="shared" si="0"/>
        <v>199071.5</v>
      </c>
      <c r="H62" s="52">
        <f t="shared" ref="H62:J62" si="1">SUM(H3:H27)</f>
        <v>0</v>
      </c>
      <c r="I62" s="52">
        <f t="shared" si="1"/>
        <v>0</v>
      </c>
      <c r="J62" s="57">
        <f t="shared" si="1"/>
        <v>124.8702</v>
      </c>
    </row>
  </sheetData>
  <mergeCells count="1">
    <mergeCell ref="A1:B1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/>
  <rangeList sheetStid="1" master=""/>
  <rangeList sheetStid="3" master=""/>
  <rangeList sheetStid="5" master="">
    <arrUserId title="区域1_1_3" rangeCreator="" othersAccessPermission="edit"/>
    <arrUserId title="区域1_2_3" rangeCreator="" othersAccessPermission="edit"/>
  </rangeList>
  <rangeList sheetStid="6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</vt:lpstr>
      <vt:lpstr>清单</vt:lpstr>
      <vt:lpstr>1</vt:lpstr>
      <vt:lpstr>2</vt:lpstr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王承乐</cp:lastModifiedBy>
  <dcterms:created xsi:type="dcterms:W3CDTF">2022-03-08T00:31:00Z</dcterms:created>
  <dcterms:modified xsi:type="dcterms:W3CDTF">2024-04-20T00:32:53Z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5D6F7F972DA345DF9CDE0EFE7B1F4EA0_12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